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tabRatio="851"/>
  </bookViews>
  <sheets>
    <sheet name="INTRODUÇÃO" sheetId="1" r:id="rId1"/>
    <sheet name="ALTO CARBO" sheetId="8" r:id="rId2"/>
    <sheet name="MÉDIO CARBO" sheetId="5" r:id="rId3"/>
    <sheet name="BAIXO CARBO" sheetId="9" r:id="rId4"/>
    <sheet name="ALIMENTOS" sheetId="6" r:id="rId5"/>
  </sheets>
  <definedNames>
    <definedName name="ALIMENTOS">ALIMENTOS!$B$5:$B$999</definedName>
    <definedName name="TABELA">ALIMENTOS!$B$5:$F$1999</definedName>
  </definedNames>
  <calcPr calcId="152511"/>
</workbook>
</file>

<file path=xl/calcChain.xml><?xml version="1.0" encoding="utf-8"?>
<calcChain xmlns="http://schemas.openxmlformats.org/spreadsheetml/2006/main">
  <c r="G53" i="8" l="1"/>
  <c r="F53" i="8"/>
  <c r="E53" i="8"/>
  <c r="D53" i="8"/>
  <c r="G52" i="8"/>
  <c r="F52" i="8"/>
  <c r="E52" i="8"/>
  <c r="D52" i="8"/>
  <c r="G51" i="8"/>
  <c r="F51" i="8"/>
  <c r="E51" i="8"/>
  <c r="D51" i="8"/>
  <c r="G47" i="8"/>
  <c r="F47" i="8"/>
  <c r="E47" i="8"/>
  <c r="D47" i="8"/>
  <c r="G46" i="8"/>
  <c r="F46" i="8"/>
  <c r="E46" i="8"/>
  <c r="D46" i="8"/>
  <c r="G45" i="8"/>
  <c r="F45" i="8"/>
  <c r="E45" i="8"/>
  <c r="D45" i="8"/>
  <c r="G44" i="8"/>
  <c r="F44" i="8"/>
  <c r="E44" i="8"/>
  <c r="D44" i="8"/>
  <c r="G43" i="8"/>
  <c r="F43" i="8"/>
  <c r="E43" i="8"/>
  <c r="D43" i="8"/>
  <c r="G39" i="8"/>
  <c r="F39" i="8"/>
  <c r="E39" i="8"/>
  <c r="D39" i="8"/>
  <c r="G38" i="8"/>
  <c r="F38" i="8"/>
  <c r="E38" i="8"/>
  <c r="D38" i="8"/>
  <c r="G37" i="8"/>
  <c r="F37" i="8"/>
  <c r="E37" i="8"/>
  <c r="D37" i="8"/>
  <c r="G36" i="8"/>
  <c r="F36" i="8"/>
  <c r="E36" i="8"/>
  <c r="D36" i="8"/>
  <c r="G35" i="8"/>
  <c r="F35" i="8"/>
  <c r="E35" i="8"/>
  <c r="D35" i="8"/>
  <c r="G31" i="8"/>
  <c r="F31" i="8"/>
  <c r="E31" i="8"/>
  <c r="D31" i="8"/>
  <c r="G30" i="8"/>
  <c r="F30" i="8"/>
  <c r="E30" i="8"/>
  <c r="D30" i="8"/>
  <c r="G29" i="8"/>
  <c r="F29" i="8"/>
  <c r="E29" i="8"/>
  <c r="D29" i="8"/>
  <c r="G28" i="8"/>
  <c r="F28" i="8"/>
  <c r="E28" i="8"/>
  <c r="D28" i="8"/>
  <c r="G27" i="8"/>
  <c r="F27" i="8"/>
  <c r="E27" i="8"/>
  <c r="D27" i="8"/>
  <c r="G23" i="8"/>
  <c r="F23" i="8"/>
  <c r="E23" i="8"/>
  <c r="D23" i="8"/>
  <c r="G22" i="8"/>
  <c r="F22" i="8"/>
  <c r="E22" i="8"/>
  <c r="D22" i="8"/>
  <c r="G21" i="8"/>
  <c r="F21" i="8"/>
  <c r="E21" i="8"/>
  <c r="D21" i="8"/>
  <c r="G20" i="8"/>
  <c r="F20" i="8"/>
  <c r="E20" i="8"/>
  <c r="D20" i="8"/>
  <c r="G19" i="8"/>
  <c r="F19" i="8"/>
  <c r="E19" i="8"/>
  <c r="D19" i="8"/>
  <c r="G11" i="8"/>
  <c r="F11" i="8"/>
  <c r="E11" i="8"/>
  <c r="D11" i="8"/>
  <c r="G53" i="5"/>
  <c r="F53" i="5"/>
  <c r="E53" i="5"/>
  <c r="D53" i="5"/>
  <c r="G52" i="5"/>
  <c r="F52" i="5"/>
  <c r="E52" i="5"/>
  <c r="D52" i="5"/>
  <c r="G51" i="5"/>
  <c r="F51" i="5"/>
  <c r="E51" i="5"/>
  <c r="D51" i="5"/>
  <c r="G47" i="5"/>
  <c r="F47" i="5"/>
  <c r="E47" i="5"/>
  <c r="D47" i="5"/>
  <c r="G46" i="5"/>
  <c r="F46" i="5"/>
  <c r="E46" i="5"/>
  <c r="D46" i="5"/>
  <c r="G45" i="5"/>
  <c r="F45" i="5"/>
  <c r="E45" i="5"/>
  <c r="D45" i="5"/>
  <c r="G44" i="5"/>
  <c r="F44" i="5"/>
  <c r="E44" i="5"/>
  <c r="D44" i="5"/>
  <c r="G43" i="5"/>
  <c r="F43" i="5"/>
  <c r="E43" i="5"/>
  <c r="D43" i="5"/>
  <c r="G39" i="5"/>
  <c r="F39" i="5"/>
  <c r="E39" i="5"/>
  <c r="D39" i="5"/>
  <c r="G38" i="5"/>
  <c r="F38" i="5"/>
  <c r="E38" i="5"/>
  <c r="D38" i="5"/>
  <c r="G37" i="5"/>
  <c r="F37" i="5"/>
  <c r="E37" i="5"/>
  <c r="D37" i="5"/>
  <c r="G36" i="5"/>
  <c r="F36" i="5"/>
  <c r="E36" i="5"/>
  <c r="D36" i="5"/>
  <c r="G35" i="5"/>
  <c r="F35" i="5"/>
  <c r="E35" i="5"/>
  <c r="D35" i="5"/>
  <c r="G31" i="5"/>
  <c r="F31" i="5"/>
  <c r="E31" i="5"/>
  <c r="D31" i="5"/>
  <c r="G30" i="5"/>
  <c r="F30" i="5"/>
  <c r="E30" i="5"/>
  <c r="D30" i="5"/>
  <c r="G29" i="5"/>
  <c r="F29" i="5"/>
  <c r="E29" i="5"/>
  <c r="D29" i="5"/>
  <c r="G28" i="5"/>
  <c r="F28" i="5"/>
  <c r="E28" i="5"/>
  <c r="D28" i="5"/>
  <c r="G27" i="5"/>
  <c r="F27" i="5"/>
  <c r="E27" i="5"/>
  <c r="D27" i="5"/>
  <c r="G23" i="5"/>
  <c r="F23" i="5"/>
  <c r="E23" i="5"/>
  <c r="D23" i="5"/>
  <c r="G22" i="5"/>
  <c r="F22" i="5"/>
  <c r="E22" i="5"/>
  <c r="D22" i="5"/>
  <c r="G21" i="5"/>
  <c r="F21" i="5"/>
  <c r="E21" i="5"/>
  <c r="D21" i="5"/>
  <c r="G20" i="5"/>
  <c r="F20" i="5"/>
  <c r="E20" i="5"/>
  <c r="D20" i="5"/>
  <c r="G19" i="5"/>
  <c r="F19" i="5"/>
  <c r="E19" i="5"/>
  <c r="D19" i="5"/>
  <c r="G15" i="5"/>
  <c r="F15" i="5"/>
  <c r="E15" i="5"/>
  <c r="D15" i="5"/>
  <c r="G14" i="5"/>
  <c r="F14" i="5"/>
  <c r="E14" i="5"/>
  <c r="D14" i="5"/>
  <c r="G13" i="5"/>
  <c r="F13" i="5"/>
  <c r="E13" i="5"/>
  <c r="D13" i="5"/>
  <c r="G12" i="5"/>
  <c r="F12" i="5"/>
  <c r="E12" i="5"/>
  <c r="D12" i="5"/>
  <c r="G11" i="5"/>
  <c r="F11" i="5"/>
  <c r="E11" i="5"/>
  <c r="D11" i="5"/>
  <c r="E11" i="9"/>
  <c r="G52" i="9"/>
  <c r="F52" i="9"/>
  <c r="E52" i="9"/>
  <c r="G51" i="9"/>
  <c r="F51" i="9"/>
  <c r="E51" i="9"/>
  <c r="G50" i="9"/>
  <c r="F50" i="9"/>
  <c r="E50" i="9"/>
  <c r="G46" i="9"/>
  <c r="F46" i="9"/>
  <c r="E46" i="9"/>
  <c r="G45" i="9"/>
  <c r="F45" i="9"/>
  <c r="E45" i="9"/>
  <c r="G44" i="9"/>
  <c r="F44" i="9"/>
  <c r="E44" i="9"/>
  <c r="G43" i="9"/>
  <c r="F43" i="9"/>
  <c r="E43" i="9"/>
  <c r="G42" i="9"/>
  <c r="F42" i="9"/>
  <c r="E42" i="9"/>
  <c r="G38" i="9"/>
  <c r="F38" i="9"/>
  <c r="E38" i="9"/>
  <c r="G37" i="9"/>
  <c r="F37" i="9"/>
  <c r="E37" i="9"/>
  <c r="G36" i="9"/>
  <c r="F36" i="9"/>
  <c r="E36" i="9"/>
  <c r="G35" i="9"/>
  <c r="F35" i="9"/>
  <c r="E35" i="9"/>
  <c r="G34" i="9"/>
  <c r="F34" i="9"/>
  <c r="E34" i="9"/>
  <c r="G30" i="9"/>
  <c r="F30" i="9"/>
  <c r="E30" i="9"/>
  <c r="G29" i="9"/>
  <c r="F29" i="9"/>
  <c r="E29" i="9"/>
  <c r="G28" i="9"/>
  <c r="F28" i="9"/>
  <c r="E28" i="9"/>
  <c r="G27" i="9"/>
  <c r="F27" i="9"/>
  <c r="E27" i="9"/>
  <c r="G26" i="9"/>
  <c r="F26" i="9"/>
  <c r="E26" i="9"/>
  <c r="G22" i="9"/>
  <c r="F22" i="9"/>
  <c r="E22" i="9"/>
  <c r="G21" i="9"/>
  <c r="F21" i="9"/>
  <c r="E21" i="9"/>
  <c r="G20" i="9"/>
  <c r="F20" i="9"/>
  <c r="E20" i="9"/>
  <c r="G19" i="9"/>
  <c r="F19" i="9"/>
  <c r="E19" i="9"/>
  <c r="G15" i="9"/>
  <c r="F15" i="9"/>
  <c r="E15" i="9"/>
  <c r="G14" i="9"/>
  <c r="F14" i="9"/>
  <c r="E14" i="9"/>
  <c r="G13" i="9"/>
  <c r="F13" i="9"/>
  <c r="E13" i="9"/>
  <c r="G12" i="9"/>
  <c r="F12" i="9"/>
  <c r="E12" i="9"/>
  <c r="G11" i="9"/>
  <c r="F11" i="9"/>
  <c r="D51" i="9"/>
  <c r="D52" i="9"/>
  <c r="D50" i="9"/>
  <c r="D43" i="9"/>
  <c r="D44" i="9"/>
  <c r="D45" i="9"/>
  <c r="D46" i="9"/>
  <c r="D42" i="9"/>
  <c r="D35" i="9"/>
  <c r="D36" i="9"/>
  <c r="D37" i="9"/>
  <c r="D38" i="9"/>
  <c r="D34" i="9"/>
  <c r="D27" i="9"/>
  <c r="D28" i="9"/>
  <c r="D29" i="9"/>
  <c r="D30" i="9"/>
  <c r="D26" i="9"/>
  <c r="D20" i="9"/>
  <c r="D21" i="9"/>
  <c r="D22" i="9"/>
  <c r="D19" i="9"/>
  <c r="D14" i="9"/>
  <c r="D15" i="9"/>
  <c r="D11" i="9"/>
  <c r="D12" i="9"/>
  <c r="D13" i="9"/>
  <c r="D53" i="9" l="1"/>
  <c r="D47" i="9"/>
  <c r="D39" i="9"/>
  <c r="D31" i="9"/>
  <c r="D23" i="9"/>
  <c r="D16" i="9"/>
  <c r="D12" i="8" l="1"/>
  <c r="E12" i="8"/>
  <c r="F12" i="8"/>
  <c r="G12" i="8"/>
  <c r="D13" i="8"/>
  <c r="E13" i="8"/>
  <c r="F13" i="8"/>
  <c r="G13" i="8"/>
  <c r="D14" i="8"/>
  <c r="E14" i="8"/>
  <c r="F14" i="8"/>
  <c r="G14" i="8"/>
  <c r="D15" i="8"/>
  <c r="E15" i="8"/>
  <c r="F15" i="8"/>
  <c r="G15" i="8"/>
  <c r="C53" i="9" l="1"/>
  <c r="C47" i="9"/>
  <c r="C39" i="9"/>
  <c r="C31" i="9"/>
  <c r="G31" i="9"/>
  <c r="C23" i="9"/>
  <c r="C16" i="9"/>
  <c r="G3" i="9"/>
  <c r="F3" i="9"/>
  <c r="E3" i="9"/>
  <c r="C54" i="8"/>
  <c r="F54" i="8"/>
  <c r="C48" i="8"/>
  <c r="D48" i="8"/>
  <c r="C40" i="8"/>
  <c r="F40" i="8"/>
  <c r="C32" i="8"/>
  <c r="C24" i="8"/>
  <c r="F24" i="8"/>
  <c r="C16" i="8"/>
  <c r="G3" i="8"/>
  <c r="F3" i="8"/>
  <c r="E3" i="8"/>
  <c r="G8" i="1"/>
  <c r="D7" i="1" s="1"/>
  <c r="G5" i="1"/>
  <c r="G7" i="1" s="1"/>
  <c r="D5" i="1" l="1"/>
  <c r="D6" i="1"/>
  <c r="E31" i="9"/>
  <c r="G47" i="9"/>
  <c r="E47" i="9"/>
  <c r="F32" i="8"/>
  <c r="E39" i="9"/>
  <c r="G48" i="8"/>
  <c r="F39" i="9"/>
  <c r="E53" i="9"/>
  <c r="D24" i="8"/>
  <c r="D32" i="8"/>
  <c r="D54" i="8"/>
  <c r="F23" i="9"/>
  <c r="E24" i="8"/>
  <c r="E32" i="8"/>
  <c r="G40" i="8"/>
  <c r="E54" i="8"/>
  <c r="F31" i="9"/>
  <c r="G39" i="9"/>
  <c r="G24" i="8"/>
  <c r="G32" i="8"/>
  <c r="E40" i="8"/>
  <c r="E48" i="8"/>
  <c r="G54" i="8"/>
  <c r="F53" i="9"/>
  <c r="D40" i="8"/>
  <c r="F48" i="8"/>
  <c r="F47" i="9"/>
  <c r="G53" i="9"/>
  <c r="E16" i="8"/>
  <c r="E16" i="9"/>
  <c r="F16" i="9"/>
  <c r="G16" i="9"/>
  <c r="E23" i="9"/>
  <c r="G23" i="9"/>
  <c r="G16" i="8"/>
  <c r="D16" i="8"/>
  <c r="F16" i="8"/>
  <c r="F3" i="5"/>
  <c r="C54" i="5"/>
  <c r="C48" i="5"/>
  <c r="C40" i="5"/>
  <c r="C32" i="5"/>
  <c r="C24" i="5"/>
  <c r="C16" i="5"/>
  <c r="F6" i="8" l="1"/>
  <c r="E6" i="8"/>
  <c r="G6" i="8"/>
  <c r="F6" i="9"/>
  <c r="D6" i="9"/>
  <c r="D6" i="8"/>
  <c r="G6" i="9"/>
  <c r="E6" i="9"/>
  <c r="E40" i="5"/>
  <c r="E24" i="5"/>
  <c r="F48" i="5"/>
  <c r="D32" i="5"/>
  <c r="G48" i="5"/>
  <c r="D24" i="5"/>
  <c r="G40" i="5"/>
  <c r="F40" i="5"/>
  <c r="G24" i="5"/>
  <c r="F32" i="5"/>
  <c r="D54" i="5"/>
  <c r="F24" i="5"/>
  <c r="E32" i="5"/>
  <c r="G32" i="5"/>
  <c r="D48" i="5"/>
  <c r="E54" i="5"/>
  <c r="E48" i="5"/>
  <c r="F54" i="5"/>
  <c r="D40" i="5"/>
  <c r="G54" i="5"/>
  <c r="G16" i="5"/>
  <c r="D16" i="5"/>
  <c r="D6" i="5" l="1"/>
  <c r="G6" i="5"/>
  <c r="G3" i="5"/>
  <c r="E3" i="5"/>
  <c r="F16" i="5"/>
  <c r="F6" i="5" s="1"/>
  <c r="E16" i="5"/>
  <c r="E6" i="5" s="1"/>
  <c r="C7" i="1" l="1"/>
  <c r="C12" i="1" s="1"/>
  <c r="C5" i="1"/>
  <c r="C10" i="1" s="1"/>
  <c r="E4" i="5" s="1"/>
  <c r="G4" i="9" l="1"/>
  <c r="G4" i="8"/>
  <c r="G4" i="5"/>
  <c r="D12" i="1"/>
  <c r="B12" i="1"/>
  <c r="D10" i="1"/>
  <c r="E4" i="9" s="1"/>
  <c r="B10" i="1"/>
  <c r="E4" i="8" s="1"/>
  <c r="C6" i="1"/>
  <c r="C11" i="1" s="1"/>
  <c r="E25" i="9" l="1"/>
  <c r="E10" i="9"/>
  <c r="E18" i="9"/>
  <c r="E5" i="9"/>
  <c r="C13" i="1"/>
  <c r="D3" i="5" s="1"/>
  <c r="D5" i="5" s="1"/>
  <c r="F4" i="9"/>
  <c r="F4" i="5"/>
  <c r="F4" i="8"/>
  <c r="G42" i="8"/>
  <c r="G50" i="8"/>
  <c r="G34" i="8"/>
  <c r="G5" i="8"/>
  <c r="E10" i="8"/>
  <c r="E26" i="8"/>
  <c r="E18" i="8"/>
  <c r="E5" i="8"/>
  <c r="G41" i="9"/>
  <c r="G33" i="9"/>
  <c r="G49" i="9"/>
  <c r="G5" i="9"/>
  <c r="E10" i="5"/>
  <c r="E5" i="5"/>
  <c r="E26" i="5"/>
  <c r="E18" i="5"/>
  <c r="B11" i="1"/>
  <c r="B13" i="1" s="1"/>
  <c r="D3" i="8" s="1"/>
  <c r="D5" i="8" s="1"/>
  <c r="D11" i="1"/>
  <c r="D13" i="1" s="1"/>
  <c r="D3" i="9" s="1"/>
  <c r="D5" i="9" s="1"/>
  <c r="G50" i="5"/>
  <c r="G34" i="5"/>
  <c r="G5" i="5"/>
  <c r="G42" i="5"/>
  <c r="F49" i="9" l="1"/>
  <c r="F10" i="9"/>
  <c r="F41" i="9"/>
  <c r="F25" i="9"/>
  <c r="F33" i="9"/>
  <c r="F18" i="9"/>
  <c r="F5" i="9"/>
  <c r="F50" i="8"/>
  <c r="F10" i="8"/>
  <c r="F42" i="8"/>
  <c r="F26" i="8"/>
  <c r="F34" i="8"/>
  <c r="F18" i="8"/>
  <c r="F5" i="8"/>
  <c r="F18" i="5"/>
  <c r="F10" i="5"/>
  <c r="F5" i="5"/>
  <c r="F26" i="5"/>
  <c r="F50" i="5"/>
  <c r="F34" i="5"/>
  <c r="F42" i="5"/>
</calcChain>
</file>

<file path=xl/sharedStrings.xml><?xml version="1.0" encoding="utf-8"?>
<sst xmlns="http://schemas.openxmlformats.org/spreadsheetml/2006/main" count="792" uniqueCount="633">
  <si>
    <t>kcal</t>
  </si>
  <si>
    <t>ALTO</t>
  </si>
  <si>
    <t>MÉDIO</t>
  </si>
  <si>
    <t>BAIXO</t>
  </si>
  <si>
    <t>TOTAL</t>
  </si>
  <si>
    <t>ESTRATÉGIA ADOTADA</t>
  </si>
  <si>
    <t>CALORIAS</t>
  </si>
  <si>
    <t>PROTEÍNA</t>
  </si>
  <si>
    <t>GORDURA</t>
  </si>
  <si>
    <t>CARBOIDRATO</t>
  </si>
  <si>
    <t>SOMA DOS ALIMENTOS</t>
  </si>
  <si>
    <t>ALIMENTO</t>
  </si>
  <si>
    <t>CARBOIDRATOS(g)</t>
  </si>
  <si>
    <t>PROTEÍNA(g)</t>
  </si>
  <si>
    <t>GORDURA(g)</t>
  </si>
  <si>
    <t>(kcal)</t>
  </si>
  <si>
    <t>(g)</t>
  </si>
  <si>
    <t>Arroz, integral, cozido</t>
  </si>
  <si>
    <t>Arroz, integral, cru</t>
  </si>
  <si>
    <t>Arroz, tipo 1, cozido</t>
  </si>
  <si>
    <t>Arroz, tipo 1, cru</t>
  </si>
  <si>
    <t>Arroz, tipo 2, cozido</t>
  </si>
  <si>
    <t>Arroz, tipo 2, cru</t>
  </si>
  <si>
    <t>Aveia, flocos, crua</t>
  </si>
  <si>
    <t>Biscoito, doce, maisena</t>
  </si>
  <si>
    <t>Biscoito, doce, recheado com chocolate</t>
  </si>
  <si>
    <t>Biscoito, doce, recheado com morango</t>
  </si>
  <si>
    <t>Biscoito, doce, wafer, recheado de chocolate</t>
  </si>
  <si>
    <t>Biscoito, doce, wafer, recheado de morango</t>
  </si>
  <si>
    <t>Biscoito, salgado, cream cracker</t>
  </si>
  <si>
    <t>Bolo, mistura para</t>
  </si>
  <si>
    <t>Bolo, pronto, aipim</t>
  </si>
  <si>
    <t>Bolo, pronto, chocolate</t>
  </si>
  <si>
    <t>Bolo, pronto, coco</t>
  </si>
  <si>
    <t>Bolo, pronto, milho</t>
  </si>
  <si>
    <t>Canjica, branca, crua</t>
  </si>
  <si>
    <t>Canjica, com leite integral</t>
  </si>
  <si>
    <t>Cereais, milho, flocos, com sal</t>
  </si>
  <si>
    <t>Cereais, milho, flocos, sem sal</t>
  </si>
  <si>
    <t>Cereais, mingau, milho, infantil</t>
  </si>
  <si>
    <t>Cereais, mistura para vitamina, trigo, cevada e aveia</t>
  </si>
  <si>
    <t>Cereal matinal, milho</t>
  </si>
  <si>
    <t>Cereal matinal, milho, açúcar</t>
  </si>
  <si>
    <t>Creme de arroz, pó</t>
  </si>
  <si>
    <t>Creme de milho, pó</t>
  </si>
  <si>
    <t>Curau, milho verde</t>
  </si>
  <si>
    <t>Curau, milho verde, mistura para</t>
  </si>
  <si>
    <t>Farinha, de arroz, enriquecida</t>
  </si>
  <si>
    <t>Farinha, de centeio, integral</t>
  </si>
  <si>
    <t>Farinha, de milho, amarela</t>
  </si>
  <si>
    <t>Farinha, de rosca</t>
  </si>
  <si>
    <t>Farinha, de trigo</t>
  </si>
  <si>
    <t>Farinha, láctea, de cereais</t>
  </si>
  <si>
    <t>Lasanha, massa fresca, cozida</t>
  </si>
  <si>
    <t>Lasanha, massa fresca, crua</t>
  </si>
  <si>
    <t>Macarrão, instantâneo</t>
  </si>
  <si>
    <t>Macarrão, trigo, cru</t>
  </si>
  <si>
    <t>Macarrão, trigo, cru, com ovos</t>
  </si>
  <si>
    <t>Milho, amido, cru</t>
  </si>
  <si>
    <t>Tr</t>
  </si>
  <si>
    <t>Milho, fubá, cru</t>
  </si>
  <si>
    <t>Milho, verde, cru</t>
  </si>
  <si>
    <t>Milho, verde, enlatado, drenado</t>
  </si>
  <si>
    <t>Mingau tradicional, pó</t>
  </si>
  <si>
    <t>Pamonha, barra para cozimento, pré-cozida</t>
  </si>
  <si>
    <t>Pão, aveia, forma</t>
  </si>
  <si>
    <t>Pão, de soja</t>
  </si>
  <si>
    <t>Pão, glúten, forma</t>
  </si>
  <si>
    <t>Pão, milho, forma</t>
  </si>
  <si>
    <t>Pão, trigo, forma, integral</t>
  </si>
  <si>
    <t>Pão, trigo, francês</t>
  </si>
  <si>
    <t>Pão, trigo, sovado</t>
  </si>
  <si>
    <t>Pastel, de carne, cru</t>
  </si>
  <si>
    <t>Pastel, de carne, frito</t>
  </si>
  <si>
    <t>Pastel, de queijo, cru</t>
  </si>
  <si>
    <t>Pastel, de queijo, frito</t>
  </si>
  <si>
    <t>Pastel, massa, crua</t>
  </si>
  <si>
    <t>Pastel, massa, frita</t>
  </si>
  <si>
    <t>Pipoca, com óleo de soja, sem sal</t>
  </si>
  <si>
    <t>Polenta, pré-cozida</t>
  </si>
  <si>
    <t>Torrada, pão francês</t>
  </si>
  <si>
    <t>Abóbora, cabotian, cozida</t>
  </si>
  <si>
    <t>Abóbora, cabotian, crua</t>
  </si>
  <si>
    <t>Abóbora, moranga, crua</t>
  </si>
  <si>
    <t>Abóbora, moranga, refogada</t>
  </si>
  <si>
    <t>Abóbora, pescoço, crua</t>
  </si>
  <si>
    <t>Abobrinha, italiana, cozida</t>
  </si>
  <si>
    <t>Abobrinha, italiana, crua</t>
  </si>
  <si>
    <t>Abobrinha, italiana, refogada</t>
  </si>
  <si>
    <t>Abobrinha, paulista, crua</t>
  </si>
  <si>
    <t>Acelga, crua</t>
  </si>
  <si>
    <t>Agrião, cru</t>
  </si>
  <si>
    <t>Alface, americana, crua</t>
  </si>
  <si>
    <t>Alface, crespa, crua</t>
  </si>
  <si>
    <t>Alface, lisa, crua</t>
  </si>
  <si>
    <t>Alface, roxa, crua</t>
  </si>
  <si>
    <t>Alfavaca, crua</t>
  </si>
  <si>
    <t>Alho, cru</t>
  </si>
  <si>
    <t>Alho-poró, cru</t>
  </si>
  <si>
    <t>Almeirão, cru</t>
  </si>
  <si>
    <t>Almeirão, refogado</t>
  </si>
  <si>
    <t>Batata, baroa, cozida</t>
  </si>
  <si>
    <t>Batata, baroa, crua</t>
  </si>
  <si>
    <t>Batata, doce, cozida</t>
  </si>
  <si>
    <t>Batata, doce, crua</t>
  </si>
  <si>
    <t>Batata, frita, tipo chips, industrializada</t>
  </si>
  <si>
    <t>Batata, inglesa, cozida</t>
  </si>
  <si>
    <t>Batata, inglesa, crua</t>
  </si>
  <si>
    <t>Batata, inglesa, frita</t>
  </si>
  <si>
    <t>Batata, inglesa, sauté</t>
  </si>
  <si>
    <t>Berinjela, cozida</t>
  </si>
  <si>
    <t>Berinjela, crua</t>
  </si>
  <si>
    <t>Beterraba, cozida</t>
  </si>
  <si>
    <t>Beterraba, crua</t>
  </si>
  <si>
    <t>Biscoito, polvilho doce</t>
  </si>
  <si>
    <t>Brócolis, cozido</t>
  </si>
  <si>
    <t>Brócolis, cru</t>
  </si>
  <si>
    <t>Cará, cozido</t>
  </si>
  <si>
    <t>Cará, cru</t>
  </si>
  <si>
    <t>Caruru, cru</t>
  </si>
  <si>
    <t>Catalonha, crua</t>
  </si>
  <si>
    <t>Catalonha, refogada</t>
  </si>
  <si>
    <t>Cebola, crua</t>
  </si>
  <si>
    <t>Cebolinha, crua</t>
  </si>
  <si>
    <t>Cenoura, cozida</t>
  </si>
  <si>
    <t>Cenoura, crua</t>
  </si>
  <si>
    <t>Chicória, crua</t>
  </si>
  <si>
    <t>Chuchu, cozido</t>
  </si>
  <si>
    <t>Chuchu, cru</t>
  </si>
  <si>
    <t>Coentro, folhas desidratadas</t>
  </si>
  <si>
    <t>Couve, manteiga, crua</t>
  </si>
  <si>
    <t xml:space="preserve">Couve, manteiga, refogada </t>
  </si>
  <si>
    <t>Couve-flor, crua</t>
  </si>
  <si>
    <t>Couve-flor, cozida</t>
  </si>
  <si>
    <t>Espinafre, Nova Zelândia, cru</t>
  </si>
  <si>
    <t>Espinafre, Nova Zelândia, refogado</t>
  </si>
  <si>
    <t>Farinha, de mandioca, crua</t>
  </si>
  <si>
    <t>Farinha, de mandioca, torrada</t>
  </si>
  <si>
    <t>Farinha, de puba</t>
  </si>
  <si>
    <t>Fécula, de mandioca</t>
  </si>
  <si>
    <t>Feijão, broto, cru</t>
  </si>
  <si>
    <t>Inhame, cru</t>
  </si>
  <si>
    <t>Jiló, cru</t>
  </si>
  <si>
    <t>Jurubeba, crua</t>
  </si>
  <si>
    <t>Mandioca, cozida</t>
  </si>
  <si>
    <t>Mandioca, crua</t>
  </si>
  <si>
    <t>Mandioca, farofa, temperada</t>
  </si>
  <si>
    <t>Mandioca, frita</t>
  </si>
  <si>
    <t>Manjericão, cru</t>
  </si>
  <si>
    <t>Maxixe, cru</t>
  </si>
  <si>
    <t>Mostarda, folha, crua</t>
  </si>
  <si>
    <t>Nhoque, batata, cozido</t>
  </si>
  <si>
    <t>Nabo, cru</t>
  </si>
  <si>
    <t>Palmito, juçara, em conserva</t>
  </si>
  <si>
    <t>Palmito, pupunha, em conserva</t>
  </si>
  <si>
    <t>Pão, de queijo, assado</t>
  </si>
  <si>
    <t>Pão, de queijo, cru</t>
  </si>
  <si>
    <t>Pepino, cru</t>
  </si>
  <si>
    <t>Pimentão, amarelo, cru</t>
  </si>
  <si>
    <t>Pimentão, verde, cru</t>
  </si>
  <si>
    <t>Pimentão, vermelho, cru</t>
  </si>
  <si>
    <t>Polvilho, doce</t>
  </si>
  <si>
    <t>Quiabo, cru</t>
  </si>
  <si>
    <t>Rabanete, cru</t>
  </si>
  <si>
    <t>Repolho, branco, cru</t>
  </si>
  <si>
    <t>Repolho, roxo, cru</t>
  </si>
  <si>
    <t>Repolho, roxo, refogado</t>
  </si>
  <si>
    <t>Rúcula, crua</t>
  </si>
  <si>
    <t>Salsa, crua</t>
  </si>
  <si>
    <t>Seleta de legumes, enlatada</t>
  </si>
  <si>
    <t>Serralha, crua</t>
  </si>
  <si>
    <t>Taioba, crua</t>
  </si>
  <si>
    <t>Tomate, com semente, cru</t>
  </si>
  <si>
    <t>Tomate, extrato</t>
  </si>
  <si>
    <t>Tomate, molho industrializado</t>
  </si>
  <si>
    <t>Tomate, purê</t>
  </si>
  <si>
    <t>Tomate, salada</t>
  </si>
  <si>
    <t>Vagem, crua</t>
  </si>
  <si>
    <t>Abacate, cru</t>
  </si>
  <si>
    <t>Abacaxi, cru</t>
  </si>
  <si>
    <t>Abacaxi, polpa, congelada</t>
  </si>
  <si>
    <t>Abiu, cru</t>
  </si>
  <si>
    <t>Açaí, polpa, com xarope de guaraná e glucose</t>
  </si>
  <si>
    <t>Açaí, polpa, congelada</t>
  </si>
  <si>
    <t>Acerola, crua</t>
  </si>
  <si>
    <t>Acerola, polpa, congelada</t>
  </si>
  <si>
    <t xml:space="preserve">Ameixa, calda, enlatada </t>
  </si>
  <si>
    <t>Ameixa, crua</t>
  </si>
  <si>
    <t xml:space="preserve">Ameixa, em calda, enlatada, drenada </t>
  </si>
  <si>
    <t>Atemóia, crua</t>
  </si>
  <si>
    <t>Banana, da terra, crua</t>
  </si>
  <si>
    <t>Banana, doce em barra</t>
  </si>
  <si>
    <t>Banana, figo, crua</t>
  </si>
  <si>
    <t>Banana, maçã, crua</t>
  </si>
  <si>
    <t>Banana, nanica, crua</t>
  </si>
  <si>
    <t>Banana, ouro, crua</t>
  </si>
  <si>
    <t>Banana, pacova, crua</t>
  </si>
  <si>
    <t>Banana, prata, crua</t>
  </si>
  <si>
    <t>Cacau, cru</t>
  </si>
  <si>
    <t>Cajá-Manga, cru</t>
  </si>
  <si>
    <t>Cajá, polpa, congelada</t>
  </si>
  <si>
    <t>Caju, cru</t>
  </si>
  <si>
    <t>Caju, polpa, congelada</t>
  </si>
  <si>
    <t>Caju, suco concentrado, envasado</t>
  </si>
  <si>
    <t>Caqui, chocolate, cru</t>
  </si>
  <si>
    <t>Carambola, crua</t>
  </si>
  <si>
    <t>Ciriguela, crua</t>
  </si>
  <si>
    <t>Cupuaçu, cru</t>
  </si>
  <si>
    <t>Cupuaçu, polpa, congelada</t>
  </si>
  <si>
    <t>Figo, cru</t>
  </si>
  <si>
    <t>Figo, enlatado, em calda</t>
  </si>
  <si>
    <t>Fruta-pão, crua</t>
  </si>
  <si>
    <t>Goiaba, branca, com casca, crua</t>
  </si>
  <si>
    <t>Goiaba, doce em pasta</t>
  </si>
  <si>
    <t>Goiaba, doce, cascão</t>
  </si>
  <si>
    <t>Goiaba, vermelha, com casca, crua</t>
  </si>
  <si>
    <t>Graviola, crua</t>
  </si>
  <si>
    <t>Graviola, polpa, congelada</t>
  </si>
  <si>
    <t>Jabuticaba, crua</t>
  </si>
  <si>
    <t>Jaca, crua</t>
  </si>
  <si>
    <t>Jambo, cru</t>
  </si>
  <si>
    <t>Jamelão, cru</t>
  </si>
  <si>
    <t>Kiwi, cru</t>
  </si>
  <si>
    <t>Laranja, baía, crua</t>
  </si>
  <si>
    <t>Laranja, baía, suco</t>
  </si>
  <si>
    <t>Laranja, da terra, crua</t>
  </si>
  <si>
    <t>Laranja, da terra, suco</t>
  </si>
  <si>
    <t>Laranja, lima, crua</t>
  </si>
  <si>
    <t>Laranja, lima, suco</t>
  </si>
  <si>
    <t>Laranja, pêra, crua</t>
  </si>
  <si>
    <t>Laranja, pêra, suco</t>
  </si>
  <si>
    <t>Laranja, valência, crua</t>
  </si>
  <si>
    <t>Laranja, valência, suco</t>
  </si>
  <si>
    <t>Limão, cravo, suco</t>
  </si>
  <si>
    <t>Limão, galego, suco</t>
  </si>
  <si>
    <t>Limão, tahiti, cru</t>
  </si>
  <si>
    <t>Maçã, Argentina, com casca, crua</t>
  </si>
  <si>
    <t>Maçã, Fuji, com casca, crua</t>
  </si>
  <si>
    <t>Mamão, Formosa, cru</t>
  </si>
  <si>
    <t>Mamão, Papaia, cru</t>
  </si>
  <si>
    <t>Manga, Haden, crua</t>
  </si>
  <si>
    <t>Manga, Palmer, crua</t>
  </si>
  <si>
    <t>Manga, polpa, congelada</t>
  </si>
  <si>
    <t>Manga, Tommy Atkins, crua</t>
  </si>
  <si>
    <t>Maracujá, cru</t>
  </si>
  <si>
    <t>Maracujá, polpa, congelada</t>
  </si>
  <si>
    <t>Maracujá, suco concentrado, envasado</t>
  </si>
  <si>
    <t>Melancia, crua</t>
  </si>
  <si>
    <t>Melão, cru</t>
  </si>
  <si>
    <t>Mexerica, Murcote, crua</t>
  </si>
  <si>
    <t>Mexerica, Rio, crua</t>
  </si>
  <si>
    <t>Morango, cru</t>
  </si>
  <si>
    <t>Nêspera, crua</t>
  </si>
  <si>
    <t>Pequi, cru</t>
  </si>
  <si>
    <t>Pêra, Park, crua</t>
  </si>
  <si>
    <t>Pêra, Williams, crua</t>
  </si>
  <si>
    <t>Pêssego, Aurora, cru</t>
  </si>
  <si>
    <t>Pêssego, enlatado, em calda</t>
  </si>
  <si>
    <t>Pinha, crua</t>
  </si>
  <si>
    <t>Pitanga, crua</t>
  </si>
  <si>
    <t>Pitanga, polpa, congelada</t>
  </si>
  <si>
    <t>Romã, crua</t>
  </si>
  <si>
    <t>Tamarindo, cru</t>
  </si>
  <si>
    <t>Tangerina, Poncã, crua</t>
  </si>
  <si>
    <t>Tangerina, Poncã, suco</t>
  </si>
  <si>
    <t>Tucumã, cru</t>
  </si>
  <si>
    <t>Umbu, polpa, congelada</t>
  </si>
  <si>
    <t>Uva, Itália, crua</t>
  </si>
  <si>
    <t>Uva, Rubi, crua</t>
  </si>
  <si>
    <t>NA</t>
  </si>
  <si>
    <t>Azeite, de oliva, extra virgem</t>
  </si>
  <si>
    <t>Manteiga, com sal</t>
  </si>
  <si>
    <t>Manteiga, sem sal</t>
  </si>
  <si>
    <t>Margarina, com óleo hidrogenado, com sal (65% de lipídeos)</t>
  </si>
  <si>
    <t>Margarina, com óleo hidrogenado, sem sal (80% de lipídeos)</t>
  </si>
  <si>
    <t>Margarina, com óleo interesterificado, com sal (65%de lipídeos)</t>
  </si>
  <si>
    <t>Margarina, com óleo interesterificado, sem sal (65% de lipídeos)</t>
  </si>
  <si>
    <t>Óleo, de babaçu</t>
  </si>
  <si>
    <t>Óleo, de canola</t>
  </si>
  <si>
    <t>Óleo, de girassol</t>
  </si>
  <si>
    <t>Óleo, de milho</t>
  </si>
  <si>
    <t>Óleo, de pequi</t>
  </si>
  <si>
    <t>Óleo, de soja</t>
  </si>
  <si>
    <t>Abadejo, filé, congelado, assado</t>
  </si>
  <si>
    <t>Abadejo, filé, congelado,cozido</t>
  </si>
  <si>
    <t>Abadejo, filé, congelado, cru</t>
  </si>
  <si>
    <t>Abadejo, filé, congelado, grelhado</t>
  </si>
  <si>
    <t>Atum, conserva em óleo</t>
  </si>
  <si>
    <t>Atum, fresco, cru</t>
  </si>
  <si>
    <t>Bacalhau, salgado, cru</t>
  </si>
  <si>
    <t>Bacalhau, salgado, refogado</t>
  </si>
  <si>
    <t>Cação, posta, com farinha de trigo, frita</t>
  </si>
  <si>
    <t>Cação, posta, cozida</t>
  </si>
  <si>
    <t>Cação, posta, crua</t>
  </si>
  <si>
    <t>Camarão, Rio Grande, grande, cozido</t>
  </si>
  <si>
    <t>Camarão, Rio Grande, grande, cru</t>
  </si>
  <si>
    <t>Camarão, Sete Barbas, sem cabeça, com casca, frito</t>
  </si>
  <si>
    <t>Caranguejo, cozido</t>
  </si>
  <si>
    <t>Corimba, cru</t>
  </si>
  <si>
    <t>Corimbatá, assado</t>
  </si>
  <si>
    <t>Corimbatá, cozido</t>
  </si>
  <si>
    <t>Corvina de água doce, crua</t>
  </si>
  <si>
    <t>Corvina do mar, crua</t>
  </si>
  <si>
    <t>Corvina grande, assada</t>
  </si>
  <si>
    <t>Corvina grande, cozida</t>
  </si>
  <si>
    <t>Dourada de água doce, fresca</t>
  </si>
  <si>
    <t>Lambari, congelado, cru</t>
  </si>
  <si>
    <t>Lambari, congelado, frito</t>
  </si>
  <si>
    <t>Lambari, fresco, cru</t>
  </si>
  <si>
    <t>Manjuba, com farinha de trigo, frita</t>
  </si>
  <si>
    <t>Manjuba, frita</t>
  </si>
  <si>
    <t>Merluza, filé, assado</t>
  </si>
  <si>
    <t>Merluza, filé, cru</t>
  </si>
  <si>
    <t>Merluza, filé, frito</t>
  </si>
  <si>
    <t>Pescada, branca, crua</t>
  </si>
  <si>
    <t>Pescada, branca, frita</t>
  </si>
  <si>
    <t>Pescada, filé, com farinha de trigo, frito</t>
  </si>
  <si>
    <t>Pescada, filé, cru</t>
  </si>
  <si>
    <t>Pescada, filé, frito</t>
  </si>
  <si>
    <t>Pescada, filé, molho escabeche</t>
  </si>
  <si>
    <t>Pescadinha, crua</t>
  </si>
  <si>
    <t>Pintado, assado</t>
  </si>
  <si>
    <t>Pintado, cru</t>
  </si>
  <si>
    <t>Pintado, grelhado</t>
  </si>
  <si>
    <t>Porquinho, cru</t>
  </si>
  <si>
    <t>Salmão, filé, com pele, fresco,  grelhado</t>
  </si>
  <si>
    <t>Salmão, sem pele, fresco, cru</t>
  </si>
  <si>
    <t>Salmão, sem pele, fresco, grelhado</t>
  </si>
  <si>
    <t>Sardinha, assada</t>
  </si>
  <si>
    <t>Sardinha, conserva em óleo</t>
  </si>
  <si>
    <t>Sardinha, frita</t>
  </si>
  <si>
    <t>Sardinha, inteira, crua</t>
  </si>
  <si>
    <t>Tucunaré, filé, congelado, cru</t>
  </si>
  <si>
    <t>Apresuntado</t>
  </si>
  <si>
    <t>Caldo de carne, tablete</t>
  </si>
  <si>
    <t>Caldo de galinha, tablete</t>
  </si>
  <si>
    <t>Carne, bovina, acém, moído, cozido</t>
  </si>
  <si>
    <t>Carne, bovina, acém, moído, cru</t>
  </si>
  <si>
    <t>Carne, bovina, acém, sem gordura, cozido</t>
  </si>
  <si>
    <t>Carne, bovina, acém, sem gordura, cru</t>
  </si>
  <si>
    <t>Carne, bovina, almôndegas, cruas</t>
  </si>
  <si>
    <t>Carne, bovina, almôndegas, fritas</t>
  </si>
  <si>
    <t>Carne, bovina, bucho, cozido</t>
  </si>
  <si>
    <t>Carne, bovina, bucho, cru</t>
  </si>
  <si>
    <t>Carne, bovina, capa de contra-filé, com gordura, crua</t>
  </si>
  <si>
    <t>Carne, bovina, capa de contra-filé, com gordura, grelhada</t>
  </si>
  <si>
    <t>Carne, bovina, capa de contra-filé, sem gordura, crua</t>
  </si>
  <si>
    <t>Carne, bovina, capa de contra-filé, sem gordura, grelhada</t>
  </si>
  <si>
    <t>Carne, bovina, charque, cozido</t>
  </si>
  <si>
    <t>Carne, bovina, charque, cru</t>
  </si>
  <si>
    <t>Carne, bovina, contra-filé, à milanesa</t>
  </si>
  <si>
    <t>Carne, bovina, contra-filé de costela, cru</t>
  </si>
  <si>
    <t>Carne, bovina, contra-filé de costela, grelhado</t>
  </si>
  <si>
    <t>Carne, bovina, contra-filé, com gordura, cru</t>
  </si>
  <si>
    <t>Carne, bovina, contra-filé, com gordura, grelhado</t>
  </si>
  <si>
    <t>Carne, bovina, contra-filé, sem gordura, cru</t>
  </si>
  <si>
    <t>Carne, bovina, contra-filé, sem gordura, grelhado</t>
  </si>
  <si>
    <t>Carne, bovina, costela, assada</t>
  </si>
  <si>
    <t>Carne, bovina, costela, crua</t>
  </si>
  <si>
    <t>Carne, bovina, coxão duro, sem gordura, cozido</t>
  </si>
  <si>
    <t>Carne, bovina, coxão duro, sem gordura, cru</t>
  </si>
  <si>
    <t>Carne, bovina, coxão mole, sem gordura, cozido</t>
  </si>
  <si>
    <t>Carne, bovina, coxão mole, sem gordura, cru</t>
  </si>
  <si>
    <t>Carne, bovina, cupim, assado</t>
  </si>
  <si>
    <t>Carne, bovina, cupim, cru</t>
  </si>
  <si>
    <t>Carne, bovina, fígado, cru</t>
  </si>
  <si>
    <t>Carne, bovina, fígado, grelhado</t>
  </si>
  <si>
    <t>Carne, bovina, filé mingnon, sem gordura, cru</t>
  </si>
  <si>
    <t>Carne, bovina, filé mingnon, sem gordura, grelhado</t>
  </si>
  <si>
    <t>Carne, bovina, flanco, sem gordura, cozido</t>
  </si>
  <si>
    <t>Carne, bovina, flanco, sem gordura, cru</t>
  </si>
  <si>
    <t>Carne, bovina, fraldinha, com gordura, cozida</t>
  </si>
  <si>
    <t>Carne, bovina, fraldinha, com gordura, crua</t>
  </si>
  <si>
    <t>Carne, bovina, lagarto, cozido</t>
  </si>
  <si>
    <t>Carne, bovina, lagarto, cru</t>
  </si>
  <si>
    <t>Carne, bovina, língua, cozida</t>
  </si>
  <si>
    <t>Carne, bovina, língua, crua</t>
  </si>
  <si>
    <t>Carne, bovina, maminha, crua</t>
  </si>
  <si>
    <t>Carne, bovina, maminha, grelhada</t>
  </si>
  <si>
    <t>Carne, bovina, miolo de alcatra, sem gordura, cru</t>
  </si>
  <si>
    <t>Carne, bovina, miolo de alcatra, sem gordura, grelhado</t>
  </si>
  <si>
    <t>Carne, bovina, músculo, sem gordura, cozido</t>
  </si>
  <si>
    <t>Carne, bovina, músculo, sem gordura, cru</t>
  </si>
  <si>
    <t>Carne, bovina, paleta, com gordura, crua</t>
  </si>
  <si>
    <t>Carne, bovina, paleta, sem gordura, cozida</t>
  </si>
  <si>
    <t>Carne, bovina, paleta, sem gordura, crua</t>
  </si>
  <si>
    <t>Carne, bovina, patinho, sem gordura, cru</t>
  </si>
  <si>
    <t>Carne, bovina, patinho, sem gordura, grelhado</t>
  </si>
  <si>
    <t>Carne, bovina, peito, sem gordura, cozido</t>
  </si>
  <si>
    <t>Carne, bovina, peito, sem gordura, cru</t>
  </si>
  <si>
    <t>Carne, bovina, picanha, com gordura, crua</t>
  </si>
  <si>
    <t>Carne, bovina, picanha, com gordura, grelhada</t>
  </si>
  <si>
    <t>Carne, bovina, picanha, sem gordura, crua</t>
  </si>
  <si>
    <t>Carne, bovina, picanha, sem gordura, grelhada</t>
  </si>
  <si>
    <t>Carne, bovina, seca, cozida</t>
  </si>
  <si>
    <t>Carne, bovina, seca, crua</t>
  </si>
  <si>
    <t>Coxinha de frango, frita</t>
  </si>
  <si>
    <t>Croquete, de carne, cru</t>
  </si>
  <si>
    <t>Croquete, de carne, frito</t>
  </si>
  <si>
    <t>Empada de frango, pré-cozida, assada</t>
  </si>
  <si>
    <t>Empada, de frango, pré-cozida</t>
  </si>
  <si>
    <t>Frango, asa, com pele, crua</t>
  </si>
  <si>
    <t>Frango, caipira, inteiro, com pele, cozido</t>
  </si>
  <si>
    <t>Frango, caipira, inteiro, sem pele, cozido</t>
  </si>
  <si>
    <t>Frango, coração, cru</t>
  </si>
  <si>
    <t>Frango, coração, grelhado</t>
  </si>
  <si>
    <t>Frango, coxa, com pele, assada</t>
  </si>
  <si>
    <t>Frango, coxa, com pele, crua</t>
  </si>
  <si>
    <t>Frango, coxa, sem pele, cozida</t>
  </si>
  <si>
    <t>Frango, coxa, sem pele, crua</t>
  </si>
  <si>
    <t>Frango, fígado, cru</t>
  </si>
  <si>
    <t>Frango, filé, à milanesa</t>
  </si>
  <si>
    <t>Frango, inteiro, com pele, cru</t>
  </si>
  <si>
    <t>Frango, inteiro, sem pele, assado</t>
  </si>
  <si>
    <t>Frango, inteiro, sem pele, cozido</t>
  </si>
  <si>
    <t>Frango, inteiro, sem pele, cru</t>
  </si>
  <si>
    <t>Frango, peito, com pele, assado</t>
  </si>
  <si>
    <t>Frango, peito, com pele, cru</t>
  </si>
  <si>
    <t>Frango, peito, sem pele, cozido</t>
  </si>
  <si>
    <t>Frango, peito, sem pele, cru</t>
  </si>
  <si>
    <t>Frango, peito, sem pele, grelhado</t>
  </si>
  <si>
    <t>Frango, sobrecoxa, com pele, assada</t>
  </si>
  <si>
    <t>Frango, sobrecoxa, com pele, crua</t>
  </si>
  <si>
    <t>Frango, sobrecoxa, sem pele, assada</t>
  </si>
  <si>
    <t>Frango, sobrecoxa, sem pele, crua</t>
  </si>
  <si>
    <t>Hambúrguer, bovino, cru</t>
  </si>
  <si>
    <t>Hambúrguer, bovino, frito</t>
  </si>
  <si>
    <t>Hambúrguer, bovino, grelhado</t>
  </si>
  <si>
    <t>Lingüiça, frango, crua</t>
  </si>
  <si>
    <t>Lingüiça, frango, frita</t>
  </si>
  <si>
    <t>Lingüiça, frango, grelhada</t>
  </si>
  <si>
    <t>Lingüiça, porco, crua</t>
  </si>
  <si>
    <t>Lingüiça, porco, frita</t>
  </si>
  <si>
    <t>Lingüiça, porco, grelhada</t>
  </si>
  <si>
    <t>Mortadela</t>
  </si>
  <si>
    <t>Peru, congelado, assado</t>
  </si>
  <si>
    <t>Peru, congelado, cru</t>
  </si>
  <si>
    <t>Porco, bisteca, crua</t>
  </si>
  <si>
    <t>Porco, bisteca, frita</t>
  </si>
  <si>
    <t>Porco, bisteca, grelhada</t>
  </si>
  <si>
    <t>Porco, costela, assada</t>
  </si>
  <si>
    <t>Porco, costela, crua</t>
  </si>
  <si>
    <t>Porco, lombo, assado</t>
  </si>
  <si>
    <t>Porco, lombo, cru</t>
  </si>
  <si>
    <t>Porco, orelha, salgada, crua</t>
  </si>
  <si>
    <t>Porco, pernil, assado</t>
  </si>
  <si>
    <t>Porco, pernil, cru</t>
  </si>
  <si>
    <t>Porco, rabo, salgado, cru</t>
  </si>
  <si>
    <t>Presunto, com capa de gordura</t>
  </si>
  <si>
    <t>Presunto, sem capa de gordura</t>
  </si>
  <si>
    <t>Quibe, assado</t>
  </si>
  <si>
    <t>Quibe, cru</t>
  </si>
  <si>
    <t>Quibe, frito</t>
  </si>
  <si>
    <t>Salame</t>
  </si>
  <si>
    <t>Toucinho, cru</t>
  </si>
  <si>
    <t>Toucinho, frito</t>
  </si>
  <si>
    <t>Bebida láctea, pêssego</t>
  </si>
  <si>
    <t>Creme de Leite</t>
  </si>
  <si>
    <t>Iogurte, natural</t>
  </si>
  <si>
    <t>Iogurte, natural, desnatado</t>
  </si>
  <si>
    <t>Iogurte, sabor abacaxi</t>
  </si>
  <si>
    <t>*</t>
  </si>
  <si>
    <t>Iogurte, sabor morango</t>
  </si>
  <si>
    <t>Iogurte, sabor pêssego</t>
  </si>
  <si>
    <t>Leite, condensado</t>
  </si>
  <si>
    <t>Leite, de cabra</t>
  </si>
  <si>
    <t>Leite, de vaca, achocolatado</t>
  </si>
  <si>
    <t>Leite, de vaca, desnatado, pó</t>
  </si>
  <si>
    <t>Leite, de vaca, integral, pó</t>
  </si>
  <si>
    <t>Queijo, minas, frescal</t>
  </si>
  <si>
    <t>Queijo, minas, meia cura</t>
  </si>
  <si>
    <t>Queijo, mozarela</t>
  </si>
  <si>
    <t>Queijo, parmesão</t>
  </si>
  <si>
    <t>Queijo, pasteurizado</t>
  </si>
  <si>
    <t>Queijo, petit suisse, morango</t>
  </si>
  <si>
    <t>Queijo, prato</t>
  </si>
  <si>
    <t>Queijo, requeijão, cremoso</t>
  </si>
  <si>
    <t>Queijo, ricota</t>
  </si>
  <si>
    <t>Bebida isotônica, sabores variados</t>
  </si>
  <si>
    <t>Café, infusão 10%</t>
  </si>
  <si>
    <t>Cana, caldo de</t>
  </si>
  <si>
    <r>
      <t xml:space="preserve">Cerveja, pilsen </t>
    </r>
    <r>
      <rPr>
        <vertAlign val="superscript"/>
        <sz val="8"/>
        <rFont val="Arial"/>
        <family val="2"/>
      </rPr>
      <t>2</t>
    </r>
  </si>
  <si>
    <t>Chá, erva-doce, infusão 5%</t>
  </si>
  <si>
    <t>Chá, mate, infusão 5%</t>
  </si>
  <si>
    <t>Chá, preto, infusão 5%</t>
  </si>
  <si>
    <t>Coco, água de</t>
  </si>
  <si>
    <t>Refrigerante, tipo água tônica</t>
  </si>
  <si>
    <t>Refrigerante, tipo cola</t>
  </si>
  <si>
    <t>Refrigerante, tipo guaraná</t>
  </si>
  <si>
    <t>Refrigerante, tipo laranja</t>
  </si>
  <si>
    <t>Refrigerante, tipo limão</t>
  </si>
  <si>
    <t>Omelete, de queijo</t>
  </si>
  <si>
    <t>Ovo, de codorna, inteiro, cru</t>
  </si>
  <si>
    <t>Ovo, de galinha, clara, cozida/10minutos</t>
  </si>
  <si>
    <t>Ovo, de galinha, gema, cozida/10minutos</t>
  </si>
  <si>
    <t>Ovo, de galinha, inteiro, cozido/10minutos</t>
  </si>
  <si>
    <t>Ovo, de galinha, inteiro, cru</t>
  </si>
  <si>
    <t>Ovo, de galinha, inteiro, frito</t>
  </si>
  <si>
    <t>Achocolatado, pó</t>
  </si>
  <si>
    <t>Açúcar, cristal</t>
  </si>
  <si>
    <t>Açúcar, mascavo</t>
  </si>
  <si>
    <t>Açúcar, refinado</t>
  </si>
  <si>
    <t>Chocolate, ao leite</t>
  </si>
  <si>
    <t>Chocolate, ao leite, com castanha do Pará</t>
  </si>
  <si>
    <t>Chocolate, ao leite, dietético</t>
  </si>
  <si>
    <t>Chocolate, meio amargo</t>
  </si>
  <si>
    <t>Cocada branca</t>
  </si>
  <si>
    <t>Doce, de abóbora, cremoso</t>
  </si>
  <si>
    <t>Doce, de leite, cremoso</t>
  </si>
  <si>
    <t>Geléia, mocotó, natural</t>
  </si>
  <si>
    <t>Glicose de milho</t>
  </si>
  <si>
    <t>Maria mole</t>
  </si>
  <si>
    <t>Maria mole, coco queimado</t>
  </si>
  <si>
    <t>Marmelada</t>
  </si>
  <si>
    <t>Mel, de abelha</t>
  </si>
  <si>
    <t>Melado</t>
  </si>
  <si>
    <t>Quindim</t>
  </si>
  <si>
    <t>Rapadura</t>
  </si>
  <si>
    <t>Café, pó, torrado</t>
  </si>
  <si>
    <t>Capuccino, pó</t>
  </si>
  <si>
    <t>Fermento em pó, químico</t>
  </si>
  <si>
    <t>Fermento, biológico, levedura, tablete</t>
  </si>
  <si>
    <t>Gelatina, sabores variados, pó</t>
  </si>
  <si>
    <t>Shoyu</t>
  </si>
  <si>
    <t>Tempero a base de sal</t>
  </si>
  <si>
    <t>Acarajé</t>
  </si>
  <si>
    <t>Arroz carreteiro</t>
  </si>
  <si>
    <t>Baião de dois, arroz e feijão-de-corda</t>
  </si>
  <si>
    <t>Barreado</t>
  </si>
  <si>
    <t>Bife à cavalo, com contra filé</t>
  </si>
  <si>
    <t>Bolinho de arroz</t>
  </si>
  <si>
    <t>Camarão à baiana</t>
  </si>
  <si>
    <t>Charuto, de repolho</t>
  </si>
  <si>
    <t>Cuscuz, de milho, cozido com sal</t>
  </si>
  <si>
    <t>Cuscuz, paulista</t>
  </si>
  <si>
    <t>Cuxá, molho</t>
  </si>
  <si>
    <t>Estrogonofe de carne</t>
  </si>
  <si>
    <t>Estrogonofe de frango</t>
  </si>
  <si>
    <t>Feijão tropeiro mineiro</t>
  </si>
  <si>
    <t>Feijoada</t>
  </si>
  <si>
    <t>Frango, com açafrão</t>
  </si>
  <si>
    <t>Macarrão, molho bolognesa</t>
  </si>
  <si>
    <t>Maniçoba</t>
  </si>
  <si>
    <t>Quibebe</t>
  </si>
  <si>
    <t>Salada, de legumes, com maionese</t>
  </si>
  <si>
    <t>Salada, de legumes, cozida no vapor</t>
  </si>
  <si>
    <t>Salpicão, de frango</t>
  </si>
  <si>
    <t>Sarapatel</t>
  </si>
  <si>
    <t>Tabule</t>
  </si>
  <si>
    <t>Tacacá</t>
  </si>
  <si>
    <t>Tapioca, com manteiga</t>
  </si>
  <si>
    <t>Tucupi, com pimenta-de-cheiro</t>
  </si>
  <si>
    <t>Vaca atolada</t>
  </si>
  <si>
    <t>Vatapá</t>
  </si>
  <si>
    <t>Amendoim, grão, cru</t>
  </si>
  <si>
    <t>Amendoim, torrado, salgado</t>
  </si>
  <si>
    <t>Ervilha, em vagem</t>
  </si>
  <si>
    <t>Ervilha, enlatada, drenada</t>
  </si>
  <si>
    <t>Feijão, carioca, cozido</t>
  </si>
  <si>
    <t>Feijão, carioca, cru</t>
  </si>
  <si>
    <t>Feijão, fradinho, cozido</t>
  </si>
  <si>
    <t>Feijão, fradinho, cru</t>
  </si>
  <si>
    <t>Feijão, jalo, cozido</t>
  </si>
  <si>
    <t>Feijão, jalo, cru</t>
  </si>
  <si>
    <t>Feijão, preto, cozido</t>
  </si>
  <si>
    <t>Feijão, preto, cru</t>
  </si>
  <si>
    <t>Feijão, rajado, cozido</t>
  </si>
  <si>
    <t>Feijão, rajado, cru</t>
  </si>
  <si>
    <t>Feijão, rosinha, cozido</t>
  </si>
  <si>
    <t>Feijão, rosinha, cru</t>
  </si>
  <si>
    <t>Feijão, roxo, cozido</t>
  </si>
  <si>
    <t>Feijão, roxo, cru</t>
  </si>
  <si>
    <t>Grão-de-bico, cru</t>
  </si>
  <si>
    <t>Guandu, cru</t>
  </si>
  <si>
    <t>Lentilha, cozida</t>
  </si>
  <si>
    <t>Lentilha, crua</t>
  </si>
  <si>
    <t>Paçoca, amendoim</t>
  </si>
  <si>
    <t>Pé-de-moleque, amendoim</t>
  </si>
  <si>
    <t>Soja, farinha</t>
  </si>
  <si>
    <t>Soja, extrato solúvel, natural, fluido</t>
  </si>
  <si>
    <t>Soja, extrato solúvel, pó</t>
  </si>
  <si>
    <t>Soja, queijo (tofu)</t>
  </si>
  <si>
    <t>Tremoço, cru</t>
  </si>
  <si>
    <t>Tremoço, em conserva</t>
  </si>
  <si>
    <t>Amêndoa, torrada, salgada</t>
  </si>
  <si>
    <t>Castanha-de-caju, torrada, salgada</t>
  </si>
  <si>
    <t>Castanha-do-Brasil, crua</t>
  </si>
  <si>
    <t>Coco, cru</t>
  </si>
  <si>
    <t>Coco,  verde, cru</t>
  </si>
  <si>
    <t>Farinha, de mesocarpo de babaçu, crua</t>
  </si>
  <si>
    <t>Gergelim, semente</t>
  </si>
  <si>
    <t>Linhaça, semente</t>
  </si>
  <si>
    <t>Pinhão, cozido</t>
  </si>
  <si>
    <t>Pupunha, cozida</t>
  </si>
  <si>
    <t>Noz, crua</t>
  </si>
  <si>
    <t>LIPÍDIO</t>
  </si>
  <si>
    <t>CARBOIDRATOS</t>
  </si>
  <si>
    <t>GRAMOS</t>
  </si>
  <si>
    <t>Refeição 3 C+P (almoço)</t>
  </si>
  <si>
    <t>Refeição 4 (café da tarde)</t>
  </si>
  <si>
    <t>Refeição 1 (café da manhã)</t>
  </si>
  <si>
    <t>Refeição 2 (Pós treino)</t>
  </si>
  <si>
    <t>Refeição 5 (janta)</t>
  </si>
  <si>
    <t>Refeição 6 (ceia)</t>
  </si>
  <si>
    <t>Whey protein</t>
  </si>
  <si>
    <t>Waxy maize</t>
  </si>
  <si>
    <t>PESO (kg)</t>
  </si>
  <si>
    <t>ALTURA (cm)</t>
  </si>
  <si>
    <t>IDADE</t>
  </si>
  <si>
    <t>ATIVIDADE</t>
  </si>
  <si>
    <t>Sedentário</t>
  </si>
  <si>
    <t>Super levemente ativo</t>
  </si>
  <si>
    <t>Levemente ativo</t>
  </si>
  <si>
    <t>Moderadamente ativo</t>
  </si>
  <si>
    <t>Altamente ativo</t>
  </si>
  <si>
    <t>Extremamente ativo</t>
  </si>
  <si>
    <t>BMR(Kcal)</t>
  </si>
  <si>
    <t>TMB(Kcal)</t>
  </si>
  <si>
    <t>BIOTIPO</t>
  </si>
  <si>
    <t>ENDOMORFO</t>
  </si>
  <si>
    <t>OBJETIVO</t>
  </si>
  <si>
    <t>TABELA DE %</t>
  </si>
  <si>
    <t>PROTEINAS</t>
  </si>
  <si>
    <t>GORDURAS</t>
  </si>
  <si>
    <t>NÍVEL DE ATIVIDADE</t>
  </si>
  <si>
    <t>Mamão verde, doce em calda, drenado</t>
  </si>
  <si>
    <t>Mamão, doce em calda, drenado</t>
  </si>
  <si>
    <t>Albumina x-pn</t>
  </si>
  <si>
    <t>Aveia, farinha</t>
  </si>
  <si>
    <t>Leite desnatado</t>
  </si>
  <si>
    <t>Macarrão cozido</t>
  </si>
  <si>
    <t>Dextrose Max titanium</t>
  </si>
  <si>
    <t>PORCENTAGEM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</si>
</sst>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MS Sans Serif"/>
    </font>
    <font>
      <sz val="8"/>
      <color indexed="8"/>
      <name val="Arial"/>
      <family val="2"/>
    </font>
    <font>
      <sz val="10"/>
      <color indexed="8"/>
      <name val="Arial"/>
      <family val="2"/>
    </font>
    <font>
      <vertAlign val="superscript"/>
      <sz val="8"/>
      <name val="Arial"/>
      <family val="2"/>
    </font>
    <font>
      <b/>
      <u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rgb="FF222222"/>
      <name val="Tahoma"/>
      <family val="2"/>
    </font>
    <font>
      <b/>
      <sz val="10"/>
      <color rgb="FF222222"/>
      <name val="Tahoma"/>
      <family val="2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8FDB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9" fontId="3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>
      <alignment vertical="top"/>
    </xf>
    <xf numFmtId="0" fontId="5" fillId="0" borderId="0"/>
    <xf numFmtId="0" fontId="10" fillId="0" borderId="0"/>
    <xf numFmtId="0" fontId="5" fillId="0" borderId="0">
      <alignment vertical="top"/>
    </xf>
    <xf numFmtId="0" fontId="8" fillId="0" borderId="0"/>
    <xf numFmtId="0" fontId="5" fillId="0" borderId="0">
      <alignment vertical="top"/>
    </xf>
    <xf numFmtId="0" fontId="8" fillId="0" borderId="0"/>
  </cellStyleXfs>
  <cellXfs count="117">
    <xf numFmtId="0" fontId="0" fillId="0" borderId="0" xfId="0"/>
    <xf numFmtId="0" fontId="0" fillId="2" borderId="0" xfId="0" applyFill="1"/>
    <xf numFmtId="1" fontId="1" fillId="2" borderId="0" xfId="0" applyNumberFormat="1" applyFont="1" applyFill="1"/>
    <xf numFmtId="0" fontId="1" fillId="2" borderId="0" xfId="0" applyFont="1" applyFill="1"/>
    <xf numFmtId="1" fontId="0" fillId="2" borderId="0" xfId="0" applyNumberFormat="1" applyFill="1"/>
    <xf numFmtId="9" fontId="0" fillId="3" borderId="5" xfId="0" applyNumberFormat="1" applyFill="1" applyBorder="1" applyAlignment="1">
      <alignment horizontal="center"/>
    </xf>
    <xf numFmtId="1" fontId="0" fillId="3" borderId="2" xfId="0" applyNumberFormat="1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0" borderId="0" xfId="0" applyBorder="1"/>
    <xf numFmtId="0" fontId="6" fillId="0" borderId="6" xfId="2" applyFont="1" applyFill="1" applyBorder="1"/>
    <xf numFmtId="0" fontId="6" fillId="0" borderId="0" xfId="3" applyNumberFormat="1" applyFont="1" applyFill="1" applyBorder="1" applyAlignment="1"/>
    <xf numFmtId="0" fontId="6" fillId="0" borderId="0" xfId="2" applyFont="1" applyFill="1" applyBorder="1"/>
    <xf numFmtId="0" fontId="6" fillId="0" borderId="0" xfId="0" applyFont="1" applyFill="1" applyBorder="1"/>
    <xf numFmtId="0" fontId="9" fillId="0" borderId="0" xfId="0" applyFont="1" applyFill="1" applyBorder="1"/>
    <xf numFmtId="0" fontId="6" fillId="0" borderId="0" xfId="0" applyFont="1" applyFill="1" applyBorder="1" applyAlignment="1">
      <alignment horizontal="left"/>
    </xf>
    <xf numFmtId="0" fontId="9" fillId="0" borderId="0" xfId="0" applyFont="1" applyFill="1" applyBorder="1" applyAlignment="1">
      <alignment wrapText="1"/>
    </xf>
    <xf numFmtId="0" fontId="6" fillId="0" borderId="0" xfId="2" applyFont="1" applyFill="1" applyBorder="1" applyAlignment="1">
      <alignment wrapText="1"/>
    </xf>
    <xf numFmtId="0" fontId="6" fillId="0" borderId="0" xfId="0" applyFont="1" applyFill="1" applyBorder="1" applyAlignment="1">
      <alignment wrapText="1"/>
    </xf>
    <xf numFmtId="0" fontId="9" fillId="0" borderId="0" xfId="0" applyFont="1" applyFill="1" applyBorder="1" applyAlignment="1">
      <alignment horizontal="left"/>
    </xf>
    <xf numFmtId="0" fontId="7" fillId="0" borderId="0" xfId="2" applyFont="1" applyFill="1" applyBorder="1" applyAlignment="1">
      <alignment horizontal="justify"/>
    </xf>
    <xf numFmtId="16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164" fontId="1" fillId="2" borderId="0" xfId="0" applyNumberFormat="1" applyFont="1" applyFill="1"/>
    <xf numFmtId="0" fontId="12" fillId="3" borderId="1" xfId="0" applyFont="1" applyFill="1" applyBorder="1" applyAlignment="1">
      <alignment horizontal="center"/>
    </xf>
    <xf numFmtId="0" fontId="0" fillId="3" borderId="11" xfId="0" applyFill="1" applyBorder="1"/>
    <xf numFmtId="0" fontId="0" fillId="3" borderId="1" xfId="0" applyFill="1" applyBorder="1"/>
    <xf numFmtId="0" fontId="0" fillId="5" borderId="13" xfId="0" applyFill="1" applyBorder="1"/>
    <xf numFmtId="164" fontId="0" fillId="5" borderId="13" xfId="0" applyNumberFormat="1" applyFill="1" applyBorder="1" applyAlignment="1">
      <alignment horizontal="center" vertical="center"/>
    </xf>
    <xf numFmtId="164" fontId="0" fillId="5" borderId="14" xfId="0" applyNumberFormat="1" applyFill="1" applyBorder="1" applyAlignment="1">
      <alignment horizontal="center" vertical="center"/>
    </xf>
    <xf numFmtId="0" fontId="0" fillId="3" borderId="2" xfId="0" applyFill="1" applyBorder="1"/>
    <xf numFmtId="164" fontId="0" fillId="5" borderId="2" xfId="0" applyNumberFormat="1" applyFill="1" applyBorder="1" applyAlignment="1">
      <alignment horizontal="center" vertical="center"/>
    </xf>
    <xf numFmtId="164" fontId="0" fillId="5" borderId="15" xfId="0" applyNumberFormat="1" applyFill="1" applyBorder="1" applyAlignment="1">
      <alignment horizontal="center" vertical="center"/>
    </xf>
    <xf numFmtId="164" fontId="0" fillId="5" borderId="13" xfId="0" applyNumberFormat="1" applyFill="1" applyBorder="1"/>
    <xf numFmtId="0" fontId="0" fillId="5" borderId="16" xfId="0" applyFill="1" applyBorder="1"/>
    <xf numFmtId="0" fontId="0" fillId="5" borderId="17" xfId="0" applyFill="1" applyBorder="1"/>
    <xf numFmtId="0" fontId="0" fillId="5" borderId="18" xfId="0" applyFill="1" applyBorder="1"/>
    <xf numFmtId="0" fontId="1" fillId="5" borderId="13" xfId="0" applyFont="1" applyFill="1" applyBorder="1"/>
    <xf numFmtId="164" fontId="1" fillId="5" borderId="12" xfId="0" applyNumberFormat="1" applyFont="1" applyFill="1" applyBorder="1" applyAlignment="1">
      <alignment horizontal="center"/>
    </xf>
    <xf numFmtId="0" fontId="1" fillId="5" borderId="12" xfId="0" applyFont="1" applyFill="1" applyBorder="1" applyAlignment="1">
      <alignment horizontal="center"/>
    </xf>
    <xf numFmtId="20" fontId="0" fillId="6" borderId="12" xfId="0" applyNumberFormat="1" applyFill="1" applyBorder="1" applyAlignment="1">
      <alignment horizontal="center"/>
    </xf>
    <xf numFmtId="0" fontId="0" fillId="2" borderId="0" xfId="0" applyFill="1" applyBorder="1"/>
    <xf numFmtId="1" fontId="1" fillId="5" borderId="12" xfId="0" applyNumberFormat="1" applyFont="1" applyFill="1" applyBorder="1" applyAlignment="1">
      <alignment horizontal="center"/>
    </xf>
    <xf numFmtId="2" fontId="6" fillId="0" borderId="0" xfId="0" applyNumberFormat="1" applyFont="1" applyFill="1" applyBorder="1" applyAlignment="1">
      <alignment horizontal="center"/>
    </xf>
    <xf numFmtId="2" fontId="9" fillId="0" borderId="0" xfId="0" applyNumberFormat="1" applyFont="1" applyFill="1" applyBorder="1" applyAlignment="1">
      <alignment horizontal="center" wrapText="1"/>
    </xf>
    <xf numFmtId="2" fontId="6" fillId="0" borderId="0" xfId="6" applyNumberFormat="1" applyFont="1" applyFill="1" applyBorder="1" applyAlignment="1">
      <alignment horizontal="center"/>
    </xf>
    <xf numFmtId="2" fontId="6" fillId="0" borderId="0" xfId="3" applyNumberFormat="1" applyFont="1" applyFill="1" applyBorder="1" applyAlignment="1">
      <alignment horizontal="center"/>
    </xf>
    <xf numFmtId="2" fontId="6" fillId="0" borderId="0" xfId="5" applyNumberFormat="1" applyFont="1" applyFill="1" applyBorder="1" applyAlignment="1">
      <alignment horizontal="center"/>
    </xf>
    <xf numFmtId="2" fontId="6" fillId="0" borderId="0" xfId="8" applyNumberFormat="1" applyFont="1" applyFill="1" applyBorder="1" applyAlignment="1">
      <alignment horizontal="center"/>
    </xf>
    <xf numFmtId="2" fontId="6" fillId="0" borderId="0" xfId="3" quotePrefix="1" applyNumberFormat="1" applyFont="1" applyFill="1" applyBorder="1" applyAlignment="1">
      <alignment horizontal="center"/>
    </xf>
    <xf numFmtId="2" fontId="6" fillId="0" borderId="0" xfId="4" quotePrefix="1" applyNumberFormat="1" applyFont="1" applyFill="1" applyBorder="1" applyAlignment="1">
      <alignment horizontal="center"/>
    </xf>
    <xf numFmtId="2" fontId="6" fillId="0" borderId="0" xfId="4" applyNumberFormat="1" applyFont="1" applyFill="1" applyBorder="1" applyAlignment="1">
      <alignment horizontal="center"/>
    </xf>
    <xf numFmtId="2" fontId="6" fillId="0" borderId="0" xfId="10" applyNumberFormat="1" applyFont="1" applyFill="1" applyBorder="1" applyAlignment="1">
      <alignment horizontal="center"/>
    </xf>
    <xf numFmtId="2" fontId="6" fillId="0" borderId="0" xfId="0" applyNumberFormat="1" applyFont="1" applyFill="1" applyBorder="1" applyAlignment="1">
      <alignment horizontal="center" wrapText="1"/>
    </xf>
    <xf numFmtId="2" fontId="6" fillId="0" borderId="0" xfId="2" applyNumberFormat="1" applyFont="1" applyFill="1" applyBorder="1" applyAlignment="1">
      <alignment horizontal="center"/>
    </xf>
    <xf numFmtId="2" fontId="6" fillId="0" borderId="0" xfId="2" quotePrefix="1" applyNumberFormat="1" applyFont="1" applyFill="1" applyBorder="1" applyAlignment="1">
      <alignment horizontal="center"/>
    </xf>
    <xf numFmtId="2" fontId="6" fillId="0" borderId="0" xfId="6" applyNumberFormat="1" applyFont="1" applyFill="1" applyBorder="1" applyAlignment="1">
      <alignment horizontal="center" vertical="top" wrapText="1"/>
    </xf>
    <xf numFmtId="2" fontId="9" fillId="0" borderId="0" xfId="0" applyNumberFormat="1" applyFont="1" applyFill="1" applyBorder="1" applyAlignment="1">
      <alignment horizontal="center"/>
    </xf>
    <xf numFmtId="2" fontId="6" fillId="0" borderId="0" xfId="7" applyNumberFormat="1" applyFont="1" applyFill="1" applyBorder="1" applyAlignment="1">
      <alignment horizontal="center" wrapText="1"/>
    </xf>
    <xf numFmtId="2" fontId="6" fillId="0" borderId="0" xfId="11" quotePrefix="1" applyNumberFormat="1" applyFont="1" applyFill="1" applyBorder="1" applyAlignment="1">
      <alignment horizontal="center"/>
    </xf>
    <xf numFmtId="2" fontId="6" fillId="0" borderId="0" xfId="9" quotePrefix="1" applyNumberFormat="1" applyFont="1" applyFill="1" applyBorder="1" applyAlignment="1">
      <alignment horizontal="center"/>
    </xf>
    <xf numFmtId="0" fontId="13" fillId="0" borderId="0" xfId="0" applyFont="1"/>
    <xf numFmtId="2" fontId="6" fillId="0" borderId="0" xfId="0" applyNumberFormat="1" applyFont="1" applyAlignment="1">
      <alignment horizontal="center"/>
    </xf>
    <xf numFmtId="2" fontId="0" fillId="0" borderId="0" xfId="0" applyNumberFormat="1"/>
    <xf numFmtId="2" fontId="6" fillId="0" borderId="6" xfId="2" applyNumberFormat="1" applyFont="1" applyFill="1" applyBorder="1" applyAlignment="1">
      <alignment horizontal="center"/>
    </xf>
    <xf numFmtId="2" fontId="6" fillId="0" borderId="0" xfId="2" applyNumberFormat="1" applyFont="1" applyFill="1" applyAlignment="1">
      <alignment horizontal="center"/>
    </xf>
    <xf numFmtId="0" fontId="0" fillId="2" borderId="19" xfId="0" applyFill="1" applyBorder="1"/>
    <xf numFmtId="0" fontId="0" fillId="2" borderId="21" xfId="0" applyFill="1" applyBorder="1"/>
    <xf numFmtId="0" fontId="14" fillId="2" borderId="16" xfId="0" applyFont="1" applyFill="1" applyBorder="1" applyAlignment="1">
      <alignment horizontal="center"/>
    </xf>
    <xf numFmtId="0" fontId="0" fillId="2" borderId="25" xfId="0" applyFont="1" applyFill="1" applyBorder="1"/>
    <xf numFmtId="0" fontId="14" fillId="2" borderId="18" xfId="0" applyFont="1" applyFill="1" applyBorder="1" applyAlignment="1">
      <alignment horizontal="center"/>
    </xf>
    <xf numFmtId="0" fontId="15" fillId="5" borderId="12" xfId="0" applyFont="1" applyFill="1" applyBorder="1" applyAlignment="1">
      <alignment horizontal="center"/>
    </xf>
    <xf numFmtId="1" fontId="0" fillId="2" borderId="0" xfId="0" applyNumberFormat="1" applyFill="1" applyBorder="1"/>
    <xf numFmtId="20" fontId="0" fillId="5" borderId="17" xfId="0" applyNumberFormat="1" applyFill="1" applyBorder="1" applyAlignment="1">
      <alignment horizontal="center"/>
    </xf>
    <xf numFmtId="0" fontId="1" fillId="5" borderId="30" xfId="0" applyFont="1" applyFill="1" applyBorder="1"/>
    <xf numFmtId="0" fontId="1" fillId="5" borderId="31" xfId="0" applyFont="1" applyFill="1" applyBorder="1" applyAlignment="1">
      <alignment horizontal="center"/>
    </xf>
    <xf numFmtId="0" fontId="1" fillId="5" borderId="27" xfId="0" applyFont="1" applyFill="1" applyBorder="1"/>
    <xf numFmtId="0" fontId="1" fillId="5" borderId="28" xfId="0" applyFont="1" applyFill="1" applyBorder="1" applyAlignment="1">
      <alignment horizontal="center"/>
    </xf>
    <xf numFmtId="0" fontId="0" fillId="2" borderId="21" xfId="0" applyFont="1" applyFill="1" applyBorder="1"/>
    <xf numFmtId="0" fontId="1" fillId="3" borderId="23" xfId="0" applyFont="1" applyFill="1" applyBorder="1"/>
    <xf numFmtId="0" fontId="1" fillId="3" borderId="24" xfId="0" applyFont="1" applyFill="1" applyBorder="1" applyAlignment="1">
      <alignment horizontal="center"/>
    </xf>
    <xf numFmtId="0" fontId="0" fillId="4" borderId="12" xfId="0" applyFill="1" applyBorder="1"/>
    <xf numFmtId="0" fontId="0" fillId="4" borderId="14" xfId="0" applyFill="1" applyBorder="1"/>
    <xf numFmtId="9" fontId="0" fillId="4" borderId="14" xfId="0" applyNumberFormat="1" applyFill="1" applyBorder="1"/>
    <xf numFmtId="0" fontId="0" fillId="2" borderId="23" xfId="0" applyFill="1" applyBorder="1"/>
    <xf numFmtId="1" fontId="0" fillId="3" borderId="5" xfId="0" applyNumberFormat="1" applyFill="1" applyBorder="1" applyAlignment="1">
      <alignment horizontal="center"/>
    </xf>
    <xf numFmtId="9" fontId="0" fillId="2" borderId="11" xfId="0" applyNumberFormat="1" applyFill="1" applyBorder="1" applyAlignment="1">
      <alignment horizontal="center"/>
    </xf>
    <xf numFmtId="1" fontId="0" fillId="2" borderId="11" xfId="0" applyNumberFormat="1" applyFill="1" applyBorder="1" applyAlignment="1">
      <alignment horizontal="center"/>
    </xf>
    <xf numFmtId="1" fontId="0" fillId="2" borderId="22" xfId="0" applyNumberFormat="1" applyFill="1" applyBorder="1" applyAlignment="1">
      <alignment horizontal="center"/>
    </xf>
    <xf numFmtId="9" fontId="0" fillId="2" borderId="33" xfId="0" applyNumberFormat="1" applyFill="1" applyBorder="1" applyAlignment="1">
      <alignment horizontal="center"/>
    </xf>
    <xf numFmtId="1" fontId="0" fillId="2" borderId="33" xfId="0" applyNumberFormat="1" applyFill="1" applyBorder="1" applyAlignment="1">
      <alignment horizontal="center"/>
    </xf>
    <xf numFmtId="1" fontId="0" fillId="2" borderId="24" xfId="0" applyNumberFormat="1" applyFill="1" applyBorder="1" applyAlignment="1">
      <alignment horizontal="center"/>
    </xf>
    <xf numFmtId="0" fontId="1" fillId="5" borderId="19" xfId="0" applyFont="1" applyFill="1" applyBorder="1"/>
    <xf numFmtId="0" fontId="0" fillId="5" borderId="32" xfId="0" applyFill="1" applyBorder="1"/>
    <xf numFmtId="0" fontId="1" fillId="5" borderId="32" xfId="0" applyFont="1" applyFill="1" applyBorder="1"/>
    <xf numFmtId="0" fontId="1" fillId="5" borderId="20" xfId="0" applyFont="1" applyFill="1" applyBorder="1"/>
    <xf numFmtId="0" fontId="1" fillId="5" borderId="29" xfId="0" applyFont="1" applyFill="1" applyBorder="1" applyAlignment="1">
      <alignment horizontal="center"/>
    </xf>
    <xf numFmtId="0" fontId="1" fillId="5" borderId="19" xfId="0" applyFont="1" applyFill="1" applyBorder="1" applyAlignment="1">
      <alignment horizontal="center"/>
    </xf>
    <xf numFmtId="1" fontId="1" fillId="5" borderId="32" xfId="0" applyNumberFormat="1" applyFont="1" applyFill="1" applyBorder="1" applyAlignment="1">
      <alignment horizontal="center"/>
    </xf>
    <xf numFmtId="0" fontId="2" fillId="5" borderId="23" xfId="0" applyFont="1" applyFill="1" applyBorder="1"/>
    <xf numFmtId="1" fontId="1" fillId="5" borderId="33" xfId="0" applyNumberFormat="1" applyFont="1" applyFill="1" applyBorder="1" applyAlignment="1">
      <alignment horizontal="center"/>
    </xf>
    <xf numFmtId="1" fontId="1" fillId="5" borderId="24" xfId="0" applyNumberFormat="1" applyFont="1" applyFill="1" applyBorder="1" applyAlignment="1">
      <alignment horizontal="center"/>
    </xf>
    <xf numFmtId="9" fontId="0" fillId="4" borderId="1" xfId="1" applyFont="1" applyFill="1" applyBorder="1" applyAlignment="1">
      <alignment horizontal="center"/>
    </xf>
    <xf numFmtId="164" fontId="0" fillId="4" borderId="2" xfId="0" applyNumberFormat="1" applyFill="1" applyBorder="1" applyAlignment="1">
      <alignment horizontal="center"/>
    </xf>
    <xf numFmtId="0" fontId="16" fillId="0" borderId="0" xfId="2" applyFont="1" applyFill="1" applyBorder="1"/>
    <xf numFmtId="0" fontId="0" fillId="0" borderId="20" xfId="0" applyFill="1" applyBorder="1" applyAlignment="1">
      <alignment horizontal="center"/>
    </xf>
    <xf numFmtId="0" fontId="0" fillId="0" borderId="22" xfId="0" applyFill="1" applyBorder="1" applyAlignment="1">
      <alignment horizontal="center"/>
    </xf>
    <xf numFmtId="0" fontId="0" fillId="0" borderId="26" xfId="0" applyFill="1" applyBorder="1" applyAlignment="1">
      <alignment horizontal="center"/>
    </xf>
    <xf numFmtId="0" fontId="4" fillId="3" borderId="3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</cellXfs>
  <cellStyles count="12">
    <cellStyle name="Normal" xfId="0" builtinId="0"/>
    <cellStyle name="Normal_Conferencia_Embrapa" xfId="7"/>
    <cellStyle name="Normal_ConferenciaComReanaliseSubstituida (1)" xfId="4"/>
    <cellStyle name="Normal_conversãoproteínaprimeiraversão" xfId="10"/>
    <cellStyle name="Normal_Documento para banco de dados" xfId="2"/>
    <cellStyle name="Normal_Fernando fatores de conversão nova" xfId="5"/>
    <cellStyle name="Normal_Formatação final tabela 1 sem traços" xfId="8"/>
    <cellStyle name="Normal_impressão reanálise" xfId="9"/>
    <cellStyle name="Normal_Renatareanálisedia2" xfId="11"/>
    <cellStyle name="Normal_resultadoscarneseoutros" xfId="6"/>
    <cellStyle name="Normal_Tabela3" xfId="3"/>
    <cellStyle name="Porcentagem" xfId="1" builtinId="5"/>
  </cellStyles>
  <dxfs count="0"/>
  <tableStyles count="0" defaultTableStyle="TableStyleMedium2" defaultPivotStyle="PivotStyleMedium9"/>
  <colors>
    <mruColors>
      <color rgb="FFF8FDB5"/>
      <color rgb="FFDFCA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tabSelected="1" workbookViewId="0">
      <selection activeCell="D17" sqref="D17"/>
    </sheetView>
  </sheetViews>
  <sheetFormatPr defaultRowHeight="15" x14ac:dyDescent="0.25"/>
  <cols>
    <col min="1" max="1" width="16.7109375" style="1" customWidth="1"/>
    <col min="2" max="2" width="14.140625" style="1" customWidth="1"/>
    <col min="3" max="3" width="10.5703125" style="1" bestFit="1" customWidth="1"/>
    <col min="4" max="5" width="9.140625" style="1"/>
    <col min="6" max="6" width="12.7109375" style="1" customWidth="1"/>
    <col min="7" max="8" width="9.140625" style="1"/>
    <col min="9" max="9" width="22.28515625" style="1" customWidth="1"/>
    <col min="10" max="10" width="9.140625" style="1"/>
    <col min="11" max="11" width="13.42578125" style="1" bestFit="1" customWidth="1"/>
    <col min="12" max="16384" width="9.140625" style="1"/>
  </cols>
  <sheetData>
    <row r="1" spans="1:9" ht="15.75" thickBot="1" x14ac:dyDescent="0.3">
      <c r="A1" s="80" t="s">
        <v>618</v>
      </c>
      <c r="B1" s="81" t="s">
        <v>619</v>
      </c>
    </row>
    <row r="2" spans="1:9" ht="15.75" thickBot="1" x14ac:dyDescent="0.3">
      <c r="A2" s="80" t="s">
        <v>632</v>
      </c>
      <c r="B2" s="82">
        <v>0.8</v>
      </c>
      <c r="F2" s="65" t="s">
        <v>606</v>
      </c>
      <c r="G2" s="104">
        <v>100</v>
      </c>
      <c r="I2" s="70" t="s">
        <v>624</v>
      </c>
    </row>
    <row r="3" spans="1:9" ht="15.75" thickBot="1" x14ac:dyDescent="0.3">
      <c r="F3" s="66" t="s">
        <v>607</v>
      </c>
      <c r="G3" s="105">
        <v>175</v>
      </c>
      <c r="I3" s="67">
        <v>1</v>
      </c>
    </row>
    <row r="4" spans="1:9" ht="15.75" thickBot="1" x14ac:dyDescent="0.3">
      <c r="A4" s="91" t="s">
        <v>621</v>
      </c>
      <c r="B4" s="92"/>
      <c r="C4" s="93" t="s">
        <v>597</v>
      </c>
      <c r="D4" s="94" t="s">
        <v>0</v>
      </c>
      <c r="F4" s="68" t="s">
        <v>608</v>
      </c>
      <c r="G4" s="106">
        <v>25</v>
      </c>
      <c r="I4" s="69" t="s">
        <v>610</v>
      </c>
    </row>
    <row r="5" spans="1:9" x14ac:dyDescent="0.25">
      <c r="A5" s="66" t="s">
        <v>596</v>
      </c>
      <c r="B5" s="85">
        <v>0.4</v>
      </c>
      <c r="C5" s="86">
        <f>D5/4</f>
        <v>274.04800000000006</v>
      </c>
      <c r="D5" s="87">
        <f>G8*B5</f>
        <v>1096.1920000000002</v>
      </c>
      <c r="F5" s="73" t="s">
        <v>616</v>
      </c>
      <c r="G5" s="74">
        <f>66+(13.7*G2)+(5*G3)-(6.8*G4)</f>
        <v>2141</v>
      </c>
      <c r="H5" s="3"/>
      <c r="I5" s="67">
        <v>1.2</v>
      </c>
    </row>
    <row r="6" spans="1:9" ht="15.75" thickBot="1" x14ac:dyDescent="0.3">
      <c r="A6" s="66" t="s">
        <v>622</v>
      </c>
      <c r="B6" s="85">
        <v>0.4</v>
      </c>
      <c r="C6" s="86">
        <f>D6/4</f>
        <v>274.04800000000006</v>
      </c>
      <c r="D6" s="87">
        <f>G8*B6</f>
        <v>1096.1920000000002</v>
      </c>
      <c r="F6" s="77" t="s">
        <v>609</v>
      </c>
      <c r="G6" s="105">
        <v>1.6</v>
      </c>
      <c r="I6" s="69" t="s">
        <v>611</v>
      </c>
    </row>
    <row r="7" spans="1:9" ht="15.75" thickBot="1" x14ac:dyDescent="0.3">
      <c r="A7" s="83" t="s">
        <v>623</v>
      </c>
      <c r="B7" s="88">
        <v>0.2</v>
      </c>
      <c r="C7" s="89">
        <f>D7/9</f>
        <v>60.899555555555565</v>
      </c>
      <c r="D7" s="90">
        <f>G8*B7</f>
        <v>548.09600000000012</v>
      </c>
      <c r="F7" s="75" t="s">
        <v>617</v>
      </c>
      <c r="G7" s="76">
        <f>G5*G6</f>
        <v>3425.6000000000004</v>
      </c>
      <c r="I7" s="67">
        <v>1.4</v>
      </c>
    </row>
    <row r="8" spans="1:9" ht="15.75" thickBot="1" x14ac:dyDescent="0.3">
      <c r="C8" s="40"/>
      <c r="D8" s="71"/>
      <c r="F8" s="78" t="s">
        <v>620</v>
      </c>
      <c r="G8" s="79">
        <f>G7*B2</f>
        <v>2740.4800000000005</v>
      </c>
      <c r="I8" s="69" t="s">
        <v>612</v>
      </c>
    </row>
    <row r="9" spans="1:9" ht="15.75" thickBot="1" x14ac:dyDescent="0.3">
      <c r="B9" s="96" t="s">
        <v>1</v>
      </c>
      <c r="C9" s="97" t="s">
        <v>2</v>
      </c>
      <c r="D9" s="95" t="s">
        <v>3</v>
      </c>
      <c r="I9" s="67">
        <v>1.6</v>
      </c>
    </row>
    <row r="10" spans="1:9" ht="15.75" thickBot="1" x14ac:dyDescent="0.3">
      <c r="A10" s="65" t="s">
        <v>596</v>
      </c>
      <c r="B10" s="86">
        <f>C10*125%</f>
        <v>342.56000000000006</v>
      </c>
      <c r="C10" s="86">
        <f>C5</f>
        <v>274.04800000000006</v>
      </c>
      <c r="D10" s="87">
        <f>C10*75%</f>
        <v>205.53600000000006</v>
      </c>
      <c r="I10" s="69" t="s">
        <v>613</v>
      </c>
    </row>
    <row r="11" spans="1:9" x14ac:dyDescent="0.25">
      <c r="A11" s="66" t="s">
        <v>622</v>
      </c>
      <c r="B11" s="86">
        <f>C11</f>
        <v>274.04800000000006</v>
      </c>
      <c r="C11" s="86">
        <f>C6</f>
        <v>274.04800000000006</v>
      </c>
      <c r="D11" s="87">
        <f>C11</f>
        <v>274.04800000000006</v>
      </c>
      <c r="I11" s="67">
        <v>1.8</v>
      </c>
    </row>
    <row r="12" spans="1:9" ht="15.75" thickBot="1" x14ac:dyDescent="0.3">
      <c r="A12" s="66" t="s">
        <v>623</v>
      </c>
      <c r="B12" s="86">
        <f>C12</f>
        <v>60.899555555555565</v>
      </c>
      <c r="C12" s="86">
        <f>C7</f>
        <v>60.899555555555565</v>
      </c>
      <c r="D12" s="87">
        <f>C12</f>
        <v>60.899555555555565</v>
      </c>
      <c r="I12" s="69" t="s">
        <v>614</v>
      </c>
    </row>
    <row r="13" spans="1:9" ht="15.75" thickBot="1" x14ac:dyDescent="0.3">
      <c r="A13" s="98" t="s">
        <v>0</v>
      </c>
      <c r="B13" s="99">
        <f>(4*B10)+(4*B11)+(9*B12)</f>
        <v>3014.5280000000007</v>
      </c>
      <c r="C13" s="99">
        <f t="shared" ref="C13:D13" si="0">(4*C10)+(4*C11)+(9*C12)</f>
        <v>2740.4800000000005</v>
      </c>
      <c r="D13" s="100">
        <f t="shared" si="0"/>
        <v>2466.4320000000007</v>
      </c>
      <c r="I13" s="67">
        <v>2</v>
      </c>
    </row>
    <row r="14" spans="1:9" ht="15.75" thickBot="1" x14ac:dyDescent="0.3">
      <c r="I14" s="69" t="s">
        <v>615</v>
      </c>
    </row>
    <row r="21" spans="1:4" x14ac:dyDescent="0.25">
      <c r="A21" s="3"/>
      <c r="B21" s="3"/>
      <c r="C21" s="3"/>
      <c r="D21" s="3"/>
    </row>
    <row r="22" spans="1:4" x14ac:dyDescent="0.25">
      <c r="C22" s="4"/>
    </row>
    <row r="23" spans="1:4" x14ac:dyDescent="0.25">
      <c r="C23" s="4"/>
    </row>
    <row r="24" spans="1:4" x14ac:dyDescent="0.25">
      <c r="D24" s="3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68"/>
  <sheetViews>
    <sheetView zoomScaleNormal="100" workbookViewId="0">
      <pane ySplit="8" topLeftCell="A24" activePane="bottomLeft" state="frozen"/>
      <selection pane="bottomLeft" activeCell="A10" sqref="A10:G32"/>
    </sheetView>
  </sheetViews>
  <sheetFormatPr defaultRowHeight="15" x14ac:dyDescent="0.25"/>
  <cols>
    <col min="1" max="1" width="8.7109375" customWidth="1"/>
    <col min="2" max="2" width="44.42578125" customWidth="1"/>
    <col min="3" max="3" width="11.28515625" customWidth="1"/>
    <col min="4" max="4" width="12.5703125" customWidth="1"/>
    <col min="5" max="5" width="17.42578125" customWidth="1"/>
    <col min="6" max="6" width="13.140625" customWidth="1"/>
    <col min="7" max="7" width="12.7109375" customWidth="1"/>
    <col min="8" max="8" width="9.140625" style="1"/>
    <col min="9" max="9" width="10" style="1" customWidth="1"/>
  </cols>
  <sheetData>
    <row r="1" spans="1:9" s="1" customFormat="1" x14ac:dyDescent="0.25"/>
    <row r="2" spans="1:9" s="1" customFormat="1" x14ac:dyDescent="0.25">
      <c r="B2" s="107" t="s">
        <v>5</v>
      </c>
      <c r="C2" s="108"/>
      <c r="D2" s="23" t="s">
        <v>6</v>
      </c>
      <c r="E2" s="23" t="s">
        <v>9</v>
      </c>
      <c r="F2" s="23" t="s">
        <v>7</v>
      </c>
      <c r="G2" s="23" t="s">
        <v>8</v>
      </c>
    </row>
    <row r="3" spans="1:9" s="1" customFormat="1" ht="17.25" customHeight="1" x14ac:dyDescent="0.25">
      <c r="B3" s="109"/>
      <c r="C3" s="110"/>
      <c r="D3" s="84">
        <f>INTRODUÇÃO!B13</f>
        <v>3014.5280000000007</v>
      </c>
      <c r="E3" s="5">
        <f>INTRODUÇÃO!B5</f>
        <v>0.4</v>
      </c>
      <c r="F3" s="5">
        <f>INTRODUÇÃO!B6</f>
        <v>0.4</v>
      </c>
      <c r="G3" s="5">
        <f>INTRODUÇÃO!B7</f>
        <v>0.2</v>
      </c>
      <c r="H3" s="2"/>
      <c r="I3" s="3"/>
    </row>
    <row r="4" spans="1:9" s="1" customFormat="1" ht="15" customHeight="1" x14ac:dyDescent="0.25">
      <c r="B4" s="111"/>
      <c r="C4" s="112"/>
      <c r="D4" s="7"/>
      <c r="E4" s="6">
        <f>INTRODUÇÃO!B10</f>
        <v>342.56000000000006</v>
      </c>
      <c r="F4" s="6">
        <f>INTRODUÇÃO!C11</f>
        <v>274.04800000000006</v>
      </c>
      <c r="G4" s="6">
        <f>INTRODUÇÃO!C12</f>
        <v>60.899555555555565</v>
      </c>
      <c r="H4" s="4"/>
      <c r="I4" s="4"/>
    </row>
    <row r="5" spans="1:9" s="1" customFormat="1" ht="17.25" customHeight="1" x14ac:dyDescent="0.25">
      <c r="B5" s="113" t="s">
        <v>10</v>
      </c>
      <c r="C5" s="114"/>
      <c r="D5" s="101">
        <f>D6/D3</f>
        <v>1.0230469448337467</v>
      </c>
      <c r="E5" s="101">
        <f>E6/E4</f>
        <v>0.96345160955931797</v>
      </c>
      <c r="F5" s="101">
        <f>F6/F4</f>
        <v>1.0321849638117897</v>
      </c>
      <c r="G5" s="101">
        <f>G6/G4</f>
        <v>1.0339287278141054</v>
      </c>
      <c r="H5" s="4"/>
      <c r="I5" s="4"/>
    </row>
    <row r="6" spans="1:9" s="1" customFormat="1" x14ac:dyDescent="0.25">
      <c r="B6" s="115"/>
      <c r="C6" s="116"/>
      <c r="D6" s="102">
        <f>D16+D24+D32+D40+D48+D54</f>
        <v>3084.0036605157857</v>
      </c>
      <c r="E6" s="102">
        <f>E16+E24+E32+E40+E48+E54</f>
        <v>330.03998337064002</v>
      </c>
      <c r="F6" s="102">
        <f t="shared" ref="F6:G6" si="0">F16+F24+F32+F40+F48+F54</f>
        <v>282.86822496269338</v>
      </c>
      <c r="G6" s="102">
        <f t="shared" si="0"/>
        <v>62.965800000000002</v>
      </c>
      <c r="I6" s="4"/>
    </row>
    <row r="7" spans="1:9" s="1" customFormat="1" x14ac:dyDescent="0.25"/>
    <row r="8" spans="1:9" s="1" customFormat="1" x14ac:dyDescent="0.25">
      <c r="B8" s="3" t="s">
        <v>11</v>
      </c>
      <c r="C8" s="3" t="s">
        <v>597</v>
      </c>
      <c r="D8" s="22" t="s">
        <v>6</v>
      </c>
      <c r="E8" s="22" t="s">
        <v>12</v>
      </c>
      <c r="F8" s="22" t="s">
        <v>13</v>
      </c>
      <c r="G8" s="3" t="s">
        <v>14</v>
      </c>
    </row>
    <row r="9" spans="1:9" ht="15.75" thickBot="1" x14ac:dyDescent="0.3">
      <c r="A9" s="1"/>
      <c r="B9" s="1"/>
      <c r="C9" s="1"/>
      <c r="D9" s="40"/>
      <c r="E9" s="40"/>
      <c r="F9" s="40"/>
      <c r="G9" s="1"/>
    </row>
    <row r="10" spans="1:9" ht="15.75" thickBot="1" x14ac:dyDescent="0.3">
      <c r="A10" s="33"/>
      <c r="B10" s="26" t="s">
        <v>600</v>
      </c>
      <c r="C10" s="26"/>
      <c r="D10" s="32"/>
      <c r="E10" s="37">
        <f>E4*25%</f>
        <v>85.640000000000015</v>
      </c>
      <c r="F10" s="37">
        <f>F4/6</f>
        <v>45.674666666666674</v>
      </c>
      <c r="G10" s="38">
        <v>0</v>
      </c>
    </row>
    <row r="11" spans="1:9" x14ac:dyDescent="0.25">
      <c r="A11" s="34"/>
      <c r="B11" s="8" t="s">
        <v>629</v>
      </c>
      <c r="C11" s="29">
        <v>250</v>
      </c>
      <c r="D11" s="30">
        <f>IF(C11&gt;0,VLOOKUP(B11,TABELA,2,0)/100*C11,0)</f>
        <v>88.75</v>
      </c>
      <c r="E11" s="30">
        <f>IF(C11&gt;0,VLOOKUP(B11,TABELA,3,0)/100*C11,0)</f>
        <v>12.5</v>
      </c>
      <c r="F11" s="30">
        <f>IF(C11&gt;0,VLOOKUP(B11,TABELA,4,0)/100*C11,0)</f>
        <v>8.625</v>
      </c>
      <c r="G11" s="31">
        <f>IF(C11&gt;0,VLOOKUP(B11,TABELA,5,0)/100*C11,0)</f>
        <v>0</v>
      </c>
    </row>
    <row r="12" spans="1:9" ht="15.75" thickBot="1" x14ac:dyDescent="0.3">
      <c r="A12" s="34"/>
      <c r="B12" s="8" t="s">
        <v>420</v>
      </c>
      <c r="C12" s="24">
        <v>100</v>
      </c>
      <c r="D12" s="30">
        <f>IF(C12&gt;0,VLOOKUP(B12,ALIMENTOS!B7:F590,2,0)/100*C12,0)</f>
        <v>159.18500719261172</v>
      </c>
      <c r="E12" s="30">
        <f>IF(C12&gt;0,VLOOKUP(B12,ALIMENTOS!B7:F590,3,0)/100*C12,0)</f>
        <v>0</v>
      </c>
      <c r="F12" s="30">
        <f>IF(C12&gt;0,VLOOKUP(B12,ALIMENTOS!B7:F590,4,0)/100*C12,0)</f>
        <v>32.033333333333339</v>
      </c>
      <c r="G12" s="31">
        <f>IF(C12&gt;0,VLOOKUP(B12,ALIMENTOS!B7:F590,5,0)/100*C12,0)</f>
        <v>2.4836666666666667</v>
      </c>
    </row>
    <row r="13" spans="1:9" ht="15.75" thickBot="1" x14ac:dyDescent="0.3">
      <c r="A13" s="39">
        <v>0.33333333333333331</v>
      </c>
      <c r="B13" s="8" t="s">
        <v>194</v>
      </c>
      <c r="C13" s="24">
        <v>180</v>
      </c>
      <c r="D13" s="30">
        <f>IF(C13&gt;0,VLOOKUP(B13,ALIMENTOS!B8:F591,2,0)/100*C13,0)</f>
        <v>164.75192608695653</v>
      </c>
      <c r="E13" s="30">
        <f>IF(C13&gt;0,VLOOKUP(B13,ALIMENTOS!B8:F591,3,0)/100*C13,0)</f>
        <v>42.926608695652178</v>
      </c>
      <c r="F13" s="30">
        <f>IF(C13&gt;0,VLOOKUP(B13,ALIMENTOS!B8:F591,4,0)/100*C13,0)</f>
        <v>2.5173913043478264</v>
      </c>
      <c r="G13" s="31">
        <f>IF(C13&gt;0,VLOOKUP(B13,ALIMENTOS!B8:F591,5,0)/100*C13,0)</f>
        <v>0.20999999999999996</v>
      </c>
    </row>
    <row r="14" spans="1:9" x14ac:dyDescent="0.25">
      <c r="A14" s="34"/>
      <c r="B14" s="8" t="s">
        <v>628</v>
      </c>
      <c r="C14" s="24">
        <v>60</v>
      </c>
      <c r="D14" s="30">
        <f>IF(C14&gt;0,VLOOKUP(B14,ALIMENTOS!B9:F592,2,0)/100*C14,0)</f>
        <v>218.4</v>
      </c>
      <c r="E14" s="30">
        <f>IF(C14&gt;0,VLOOKUP(B14,ALIMENTOS!B9:F592,3,0)/100*C14,0)</f>
        <v>36</v>
      </c>
      <c r="F14" s="30">
        <f>IF(C14&gt;0,VLOOKUP(B14,ALIMENTOS!B9:F592,4,0)/100*C14,0)</f>
        <v>8.52</v>
      </c>
      <c r="G14" s="31">
        <f>IF(C14&gt;0,VLOOKUP(B14,ALIMENTOS!B9:F592,5,0)/100*C14,0)</f>
        <v>4.26</v>
      </c>
    </row>
    <row r="15" spans="1:9" ht="15.75" thickBot="1" x14ac:dyDescent="0.3">
      <c r="A15" s="34"/>
      <c r="B15" s="8"/>
      <c r="C15" s="25"/>
      <c r="D15" s="30">
        <f>IF(C15&gt;0,VLOOKUP(B15,ALIMENTOS!B11:F594,2,0)/100*C15,0)</f>
        <v>0</v>
      </c>
      <c r="E15" s="30">
        <f>IF(C15&gt;0,VLOOKUP(B15,ALIMENTOS!B11:F594,3,0)/100*C15,0)</f>
        <v>0</v>
      </c>
      <c r="F15" s="30">
        <f>IF(C15&gt;0,VLOOKUP(B15,ALIMENTOS!B11:F594,4,0)/100*C15,0)</f>
        <v>0</v>
      </c>
      <c r="G15" s="31">
        <f>IF(C15&gt;0,VLOOKUP(B15,ALIMENTOS!B11:F594,5,0)/100*C15,0)</f>
        <v>0</v>
      </c>
    </row>
    <row r="16" spans="1:9" ht="15.75" thickBot="1" x14ac:dyDescent="0.3">
      <c r="A16" s="35"/>
      <c r="B16" s="36" t="s">
        <v>4</v>
      </c>
      <c r="C16" s="26">
        <f>SUM(C11:C15)</f>
        <v>590</v>
      </c>
      <c r="D16" s="27">
        <f>SUM(D11:D15)</f>
        <v>631.08693327956826</v>
      </c>
      <c r="E16" s="27">
        <f>SUM(E11:E15)</f>
        <v>91.426608695652178</v>
      </c>
      <c r="F16" s="27">
        <f>SUM(F11:F15)</f>
        <v>51.695724637681167</v>
      </c>
      <c r="G16" s="28">
        <f>SUM(G11:G15)</f>
        <v>6.9536666666666669</v>
      </c>
    </row>
    <row r="17" spans="1:7" s="1" customFormat="1" ht="15.75" thickBot="1" x14ac:dyDescent="0.3">
      <c r="D17" s="21"/>
      <c r="E17" s="21"/>
      <c r="F17" s="21"/>
      <c r="G17" s="21"/>
    </row>
    <row r="18" spans="1:7" ht="15.75" thickBot="1" x14ac:dyDescent="0.3">
      <c r="A18" s="33"/>
      <c r="B18" s="26" t="s">
        <v>601</v>
      </c>
      <c r="C18" s="26"/>
      <c r="D18" s="32"/>
      <c r="E18" s="37">
        <f>E4*50%</f>
        <v>171.28000000000003</v>
      </c>
      <c r="F18" s="37">
        <f>F4/6</f>
        <v>45.674666666666674</v>
      </c>
      <c r="G18" s="38">
        <v>0</v>
      </c>
    </row>
    <row r="19" spans="1:7" ht="15.75" thickBot="1" x14ac:dyDescent="0.3">
      <c r="A19" s="34"/>
      <c r="B19" s="8" t="s">
        <v>605</v>
      </c>
      <c r="C19" s="24">
        <v>50</v>
      </c>
      <c r="D19" s="30">
        <f>IF(C19&gt;0,VLOOKUP(B19,TABELA,2,0)/100*C19,0)</f>
        <v>180</v>
      </c>
      <c r="E19" s="30">
        <f>IF(C19&gt;0,VLOOKUP(B19,TABELA,3,0)/100*C19,0)</f>
        <v>45</v>
      </c>
      <c r="F19" s="30">
        <f>IF(C19&gt;0,VLOOKUP(B19,TABELA,4,0)/100*C19,0)</f>
        <v>0</v>
      </c>
      <c r="G19" s="31">
        <f>IF(C19&gt;0,VLOOKUP(B19,TABELA,5,0)/100*C19,0)</f>
        <v>0</v>
      </c>
    </row>
    <row r="20" spans="1:7" ht="15.75" thickBot="1" x14ac:dyDescent="0.3">
      <c r="A20" s="39">
        <v>0.47916666666666669</v>
      </c>
      <c r="B20" s="8" t="s">
        <v>604</v>
      </c>
      <c r="C20" s="29">
        <v>40</v>
      </c>
      <c r="D20" s="30">
        <f>IF(C20&gt;0,VLOOKUP(B20,TABELA,2,0)/100*C20,0)</f>
        <v>154.66399999999999</v>
      </c>
      <c r="E20" s="30">
        <f>IF(C20&gt;0,VLOOKUP(B20,TABELA,3,0)/100*C20,0)</f>
        <v>2.4</v>
      </c>
      <c r="F20" s="30">
        <f>IF(C20&gt;0,VLOOKUP(B20,TABELA,4,0)/100*C20,0)</f>
        <v>32</v>
      </c>
      <c r="G20" s="31">
        <f>IF(C20&gt;0,VLOOKUP(B20,TABELA,5,0)/100*C20,0)</f>
        <v>1.8640000000000001</v>
      </c>
    </row>
    <row r="21" spans="1:7" x14ac:dyDescent="0.25">
      <c r="A21" s="72"/>
      <c r="B21" s="8" t="s">
        <v>631</v>
      </c>
      <c r="C21" s="24">
        <v>70</v>
      </c>
      <c r="D21" s="30">
        <f>IF(C21&gt;0,VLOOKUP(B21,TABELA,2,0)/100*C21,0)</f>
        <v>257.60000000000002</v>
      </c>
      <c r="E21" s="30">
        <f>IF(C21&gt;0,VLOOKUP(B21,TABELA,3,0)/100*C21,0)</f>
        <v>64.400000000000006</v>
      </c>
      <c r="F21" s="30">
        <f>IF(C21&gt;0,VLOOKUP(B21,TABELA,4,0)/100*C21,0)</f>
        <v>0</v>
      </c>
      <c r="G21" s="31">
        <f>IF(C21&gt;0,VLOOKUP(B21,TABELA,5,0)/100*C21,0)</f>
        <v>0</v>
      </c>
    </row>
    <row r="22" spans="1:7" x14ac:dyDescent="0.25">
      <c r="A22" s="72"/>
      <c r="B22" s="8" t="s">
        <v>420</v>
      </c>
      <c r="C22" s="24">
        <v>50</v>
      </c>
      <c r="D22" s="30">
        <f>IF(C22&gt;0,VLOOKUP(B22,TABELA,2,0)/100*C22,0)</f>
        <v>79.59250359630586</v>
      </c>
      <c r="E22" s="30">
        <f>IF(C22&gt;0,VLOOKUP(B22,TABELA,3,0)/100*C22,0)</f>
        <v>0</v>
      </c>
      <c r="F22" s="30">
        <f>IF(C22&gt;0,VLOOKUP(B22,TABELA,4,0)/100*C22,0)</f>
        <v>16.016666666666669</v>
      </c>
      <c r="G22" s="31">
        <f>IF(C22&gt;0,VLOOKUP(B22,TABELA,5,0)/100*C22,0)</f>
        <v>1.2418333333333333</v>
      </c>
    </row>
    <row r="23" spans="1:7" ht="15.75" thickBot="1" x14ac:dyDescent="0.3">
      <c r="A23" s="34"/>
      <c r="B23" s="103" t="s">
        <v>19</v>
      </c>
      <c r="C23" s="24">
        <v>200</v>
      </c>
      <c r="D23" s="30">
        <f>IF(C23&gt;0,VLOOKUP(B23,TABELA,2,0)/100*C23,0)</f>
        <v>256.51697133333329</v>
      </c>
      <c r="E23" s="30">
        <f>IF(C23&gt;0,VLOOKUP(B23,TABELA,3,0)/100*C23,0)</f>
        <v>56.11969999999998</v>
      </c>
      <c r="F23" s="30">
        <f>IF(C23&gt;0,VLOOKUP(B23,TABELA,4,0)/100*C23,0)</f>
        <v>5.0416333333333334</v>
      </c>
      <c r="G23" s="31">
        <f>IF(C23&gt;0,VLOOKUP(B23,TABELA,5,0)/100*C23,0)</f>
        <v>0.45399999999999996</v>
      </c>
    </row>
    <row r="24" spans="1:7" ht="15.75" thickBot="1" x14ac:dyDescent="0.3">
      <c r="A24" s="35"/>
      <c r="B24" s="36" t="s">
        <v>4</v>
      </c>
      <c r="C24" s="26">
        <f>SUM(C19:C23)</f>
        <v>410</v>
      </c>
      <c r="D24" s="27">
        <f>SUM(D19:D23)</f>
        <v>928.37347492963909</v>
      </c>
      <c r="E24" s="27">
        <f>SUM(E19:E23)</f>
        <v>167.91969999999998</v>
      </c>
      <c r="F24" s="27">
        <f>SUM(F19:F23)</f>
        <v>53.058300000000003</v>
      </c>
      <c r="G24" s="28">
        <f>SUM(G19:G23)</f>
        <v>3.5598333333333336</v>
      </c>
    </row>
    <row r="25" spans="1:7" s="1" customFormat="1" ht="15.75" thickBot="1" x14ac:dyDescent="0.3">
      <c r="D25" s="20"/>
      <c r="E25" s="20"/>
      <c r="F25" s="20"/>
      <c r="G25" s="21"/>
    </row>
    <row r="26" spans="1:7" ht="15.75" thickBot="1" x14ac:dyDescent="0.3">
      <c r="A26" s="33"/>
      <c r="B26" s="26" t="s">
        <v>598</v>
      </c>
      <c r="C26" s="26"/>
      <c r="D26" s="32"/>
      <c r="E26" s="37">
        <f>E4*25%</f>
        <v>85.640000000000015</v>
      </c>
      <c r="F26" s="37">
        <f>F4/6</f>
        <v>45.674666666666674</v>
      </c>
      <c r="G26" s="38">
        <v>0</v>
      </c>
    </row>
    <row r="27" spans="1:7" x14ac:dyDescent="0.25">
      <c r="A27" s="34"/>
      <c r="B27" s="8" t="s">
        <v>17</v>
      </c>
      <c r="C27" s="29">
        <v>250</v>
      </c>
      <c r="D27" s="30">
        <f>IF(C27&gt;0,VLOOKUP(B27,TABELA,2,0)/100*C27,0)</f>
        <v>308.83723125</v>
      </c>
      <c r="E27" s="30">
        <f>IF(C27&gt;0,VLOOKUP(B27,TABELA,3,0)/100*C27,0)</f>
        <v>64.524375000000006</v>
      </c>
      <c r="F27" s="30">
        <f>IF(C27&gt;0,VLOOKUP(B27,TABELA,4,0)/100*C27,0)</f>
        <v>6.4706250000000001</v>
      </c>
      <c r="G27" s="31">
        <f>IF(C27&gt;0,VLOOKUP(B27,TABELA,5,0)/100*C27,0)</f>
        <v>2.500833333333333</v>
      </c>
    </row>
    <row r="28" spans="1:7" ht="15.75" thickBot="1" x14ac:dyDescent="0.3">
      <c r="A28" s="34"/>
      <c r="B28" s="8" t="s">
        <v>420</v>
      </c>
      <c r="C28" s="24">
        <v>120</v>
      </c>
      <c r="D28" s="30">
        <f>IF(C28&gt;0,VLOOKUP(B28,TABELA,2,0)/100*C28,0)</f>
        <v>191.02200863113407</v>
      </c>
      <c r="E28" s="30">
        <f>IF(C28&gt;0,VLOOKUP(B28,TABELA,3,0)/100*C28,0)</f>
        <v>0</v>
      </c>
      <c r="F28" s="30">
        <f>IF(C28&gt;0,VLOOKUP(B28,TABELA,4,0)/100*C28,0)</f>
        <v>38.440000000000005</v>
      </c>
      <c r="G28" s="31">
        <f>IF(C28&gt;0,VLOOKUP(B28,TABELA,5,0)/100*C28,0)</f>
        <v>2.9803999999999999</v>
      </c>
    </row>
    <row r="29" spans="1:7" ht="15.75" thickBot="1" x14ac:dyDescent="0.3">
      <c r="A29" s="39">
        <v>0.52083333333333337</v>
      </c>
      <c r="B29" s="8"/>
      <c r="C29" s="24"/>
      <c r="D29" s="30">
        <f>IF(C29&gt;0,VLOOKUP(B29,TABELA,2,0)/100*C29,0)</f>
        <v>0</v>
      </c>
      <c r="E29" s="30">
        <f>IF(C29&gt;0,VLOOKUP(B29,TABELA,3,0)/100*C29,0)</f>
        <v>0</v>
      </c>
      <c r="F29" s="30">
        <f>IF(C29&gt;0,VLOOKUP(B29,TABELA,4,0)/100*C29,0)</f>
        <v>0</v>
      </c>
      <c r="G29" s="31">
        <f>IF(C29&gt;0,VLOOKUP(B29,TABELA,5,0)/100*C29,0)</f>
        <v>0</v>
      </c>
    </row>
    <row r="30" spans="1:7" x14ac:dyDescent="0.25">
      <c r="A30" s="34"/>
      <c r="B30" s="8"/>
      <c r="C30" s="24"/>
      <c r="D30" s="30">
        <f>IF(C30&gt;0,VLOOKUP(B30,TABELA,2,0)/100*C30,0)</f>
        <v>0</v>
      </c>
      <c r="E30" s="30">
        <f>IF(C30&gt;0,VLOOKUP(B30,TABELA,3,0)/100*C30,0)</f>
        <v>0</v>
      </c>
      <c r="F30" s="30">
        <f>IF(C30&gt;0,VLOOKUP(B30,TABELA,4,0)/100*C30,0)</f>
        <v>0</v>
      </c>
      <c r="G30" s="31">
        <f>IF(C30&gt;0,VLOOKUP(B30,TABELA,5,0)/100*C30,0)</f>
        <v>0</v>
      </c>
    </row>
    <row r="31" spans="1:7" ht="15.75" thickBot="1" x14ac:dyDescent="0.3">
      <c r="A31" s="34"/>
      <c r="B31" s="8"/>
      <c r="C31" s="25"/>
      <c r="D31" s="30">
        <f>IF(C31&gt;0,VLOOKUP(B31,TABELA,2,0)/100*C31,0)</f>
        <v>0</v>
      </c>
      <c r="E31" s="30">
        <f>IF(C31&gt;0,VLOOKUP(B31,TABELA,3,0)/100*C31,0)</f>
        <v>0</v>
      </c>
      <c r="F31" s="30">
        <f>IF(C31&gt;0,VLOOKUP(B31,TABELA,4,0)/100*C31,0)</f>
        <v>0</v>
      </c>
      <c r="G31" s="31">
        <f>IF(C31&gt;0,VLOOKUP(B31,TABELA,5,0)/100*C31,0)</f>
        <v>0</v>
      </c>
    </row>
    <row r="32" spans="1:7" ht="15.75" thickBot="1" x14ac:dyDescent="0.3">
      <c r="A32" s="35"/>
      <c r="B32" s="36" t="s">
        <v>4</v>
      </c>
      <c r="C32" s="26">
        <f>SUM(C27:C31)</f>
        <v>370</v>
      </c>
      <c r="D32" s="27">
        <f>SUM(D27:D31)</f>
        <v>499.85923988113404</v>
      </c>
      <c r="E32" s="27">
        <f>SUM(E27:E31)</f>
        <v>64.524375000000006</v>
      </c>
      <c r="F32" s="27">
        <f>SUM(F27:F31)</f>
        <v>44.910625000000003</v>
      </c>
      <c r="G32" s="28">
        <f>SUM(G27:G31)</f>
        <v>5.481233333333333</v>
      </c>
    </row>
    <row r="33" spans="1:7" s="1" customFormat="1" ht="15.75" thickBot="1" x14ac:dyDescent="0.3">
      <c r="D33" s="20"/>
      <c r="E33" s="20"/>
      <c r="F33" s="20"/>
      <c r="G33" s="21"/>
    </row>
    <row r="34" spans="1:7" ht="15.75" thickBot="1" x14ac:dyDescent="0.3">
      <c r="A34" s="33"/>
      <c r="B34" s="26" t="s">
        <v>599</v>
      </c>
      <c r="C34" s="26"/>
      <c r="D34" s="32"/>
      <c r="E34" s="37">
        <v>0</v>
      </c>
      <c r="F34" s="37">
        <f>F4/6</f>
        <v>45.674666666666674</v>
      </c>
      <c r="G34" s="41">
        <f>G4/3</f>
        <v>20.299851851851855</v>
      </c>
    </row>
    <row r="35" spans="1:7" x14ac:dyDescent="0.25">
      <c r="A35" s="34"/>
      <c r="B35" s="8" t="s">
        <v>495</v>
      </c>
      <c r="C35" s="29">
        <v>200</v>
      </c>
      <c r="D35" s="30">
        <f>IF(C35&gt;0,VLOOKUP(B35,TABELA,2,0)/100*C35,0)</f>
        <v>291.40034000000003</v>
      </c>
      <c r="E35" s="30">
        <f>IF(C35&gt;0,VLOOKUP(B35,TABELA,3,0)/100*C35,0)</f>
        <v>1.2298333333333471</v>
      </c>
      <c r="F35" s="30">
        <f>IF(C35&gt;0,VLOOKUP(B35,TABELA,4,0)/100*C35,0)</f>
        <v>26.587499999999999</v>
      </c>
      <c r="G35" s="31">
        <f>IF(C35&gt;0,VLOOKUP(B35,TABELA,5,0)/100*C35,0)</f>
        <v>18.952666666666666</v>
      </c>
    </row>
    <row r="36" spans="1:7" ht="15.75" thickBot="1" x14ac:dyDescent="0.3">
      <c r="A36" s="34"/>
      <c r="B36" s="8" t="s">
        <v>418</v>
      </c>
      <c r="C36" s="24">
        <v>50</v>
      </c>
      <c r="D36" s="30">
        <f>IF(C36&gt;0,VLOOKUP(B36,TABELA,2,0)/100*C36,0)</f>
        <v>81.437381673157219</v>
      </c>
      <c r="E36" s="30">
        <f>IF(C36&gt;0,VLOOKUP(B36,TABELA,3,0)/100*C36,0)</f>
        <v>0</v>
      </c>
      <c r="F36" s="30">
        <f>IF(C36&gt;0,VLOOKUP(B36,TABELA,4,0)/100*C36,0)</f>
        <v>15.734375</v>
      </c>
      <c r="G36" s="31">
        <f>IF(C36&gt;0,VLOOKUP(B36,TABELA,5,0)/100*C36,0)</f>
        <v>1.58</v>
      </c>
    </row>
    <row r="37" spans="1:7" ht="15.75" thickBot="1" x14ac:dyDescent="0.3">
      <c r="A37" s="39">
        <v>0.66666666666666663</v>
      </c>
      <c r="B37" s="8"/>
      <c r="C37" s="24"/>
      <c r="D37" s="30">
        <f>IF(C37&gt;0,VLOOKUP(B37,TABELA,2,0)/100*C37,0)</f>
        <v>0</v>
      </c>
      <c r="E37" s="30">
        <f>IF(C37&gt;0,VLOOKUP(B37,TABELA,3,0)/100*C37,0)</f>
        <v>0</v>
      </c>
      <c r="F37" s="30">
        <f>IF(C37&gt;0,VLOOKUP(B37,TABELA,4,0)/100*C37,0)</f>
        <v>0</v>
      </c>
      <c r="G37" s="31">
        <f>IF(C37&gt;0,VLOOKUP(B37,TABELA,5,0)/100*C37,0)</f>
        <v>0</v>
      </c>
    </row>
    <row r="38" spans="1:7" x14ac:dyDescent="0.25">
      <c r="A38" s="34"/>
      <c r="B38" s="8"/>
      <c r="C38" s="24"/>
      <c r="D38" s="30">
        <f>IF(C38&gt;0,VLOOKUP(B38,TABELA,2,0)/100*C38,0)</f>
        <v>0</v>
      </c>
      <c r="E38" s="30">
        <f>IF(C38&gt;0,VLOOKUP(B38,TABELA,3,0)/100*C38,0)</f>
        <v>0</v>
      </c>
      <c r="F38" s="30">
        <f>IF(C38&gt;0,VLOOKUP(B38,TABELA,4,0)/100*C38,0)</f>
        <v>0</v>
      </c>
      <c r="G38" s="31">
        <f>IF(C38&gt;0,VLOOKUP(B38,TABELA,5,0)/100*C38,0)</f>
        <v>0</v>
      </c>
    </row>
    <row r="39" spans="1:7" ht="15.75" thickBot="1" x14ac:dyDescent="0.3">
      <c r="A39" s="34"/>
      <c r="B39" s="8"/>
      <c r="C39" s="25"/>
      <c r="D39" s="30">
        <f>IF(C39&gt;0,VLOOKUP(B39,TABELA,2,0)/100*C39,0)</f>
        <v>0</v>
      </c>
      <c r="E39" s="30">
        <f>IF(C39&gt;0,VLOOKUP(B39,TABELA,3,0)/100*C39,0)</f>
        <v>0</v>
      </c>
      <c r="F39" s="30">
        <f>IF(C39&gt;0,VLOOKUP(B39,TABELA,4,0)/100*C39,0)</f>
        <v>0</v>
      </c>
      <c r="G39" s="31">
        <f>IF(C39&gt;0,VLOOKUP(B39,TABELA,5,0)/100*C39,0)</f>
        <v>0</v>
      </c>
    </row>
    <row r="40" spans="1:7" ht="15.75" thickBot="1" x14ac:dyDescent="0.3">
      <c r="A40" s="35"/>
      <c r="B40" s="36" t="s">
        <v>4</v>
      </c>
      <c r="C40" s="26">
        <f>SUM(C35:C39)</f>
        <v>250</v>
      </c>
      <c r="D40" s="27">
        <f>SUM(D35:D39)</f>
        <v>372.83772167315726</v>
      </c>
      <c r="E40" s="27">
        <f>SUM(E35:E39)</f>
        <v>1.2298333333333471</v>
      </c>
      <c r="F40" s="27">
        <f>SUM(F35:F39)</f>
        <v>42.321874999999999</v>
      </c>
      <c r="G40" s="28">
        <f>SUM(G35:G39)</f>
        <v>20.532666666666664</v>
      </c>
    </row>
    <row r="41" spans="1:7" s="1" customFormat="1" ht="15.75" thickBot="1" x14ac:dyDescent="0.3">
      <c r="D41" s="21"/>
      <c r="E41" s="21"/>
      <c r="F41" s="21"/>
      <c r="G41" s="21"/>
    </row>
    <row r="42" spans="1:7" ht="15.75" thickBot="1" x14ac:dyDescent="0.3">
      <c r="A42" s="33"/>
      <c r="B42" s="26" t="s">
        <v>602</v>
      </c>
      <c r="C42" s="26"/>
      <c r="D42" s="32"/>
      <c r="E42" s="37">
        <v>0</v>
      </c>
      <c r="F42" s="37">
        <f>F4/6</f>
        <v>45.674666666666674</v>
      </c>
      <c r="G42" s="41">
        <f>G4/3</f>
        <v>20.299851851851855</v>
      </c>
    </row>
    <row r="43" spans="1:7" x14ac:dyDescent="0.25">
      <c r="A43" s="34"/>
      <c r="B43" s="8" t="s">
        <v>471</v>
      </c>
      <c r="C43" s="29">
        <v>40</v>
      </c>
      <c r="D43" s="30">
        <f>IF(C43&gt;0,VLOOKUP(B43,TABELA,2,0)/100*C43,0)</f>
        <v>131.94828736835484</v>
      </c>
      <c r="E43" s="30">
        <f>IF(C43&gt;0,VLOOKUP(B43,TABELA,3,0)/100*C43,0)</f>
        <v>1.2197331708272294</v>
      </c>
      <c r="F43" s="30">
        <f>IF(C43&gt;0,VLOOKUP(B43,TABELA,4,0)/100*C43,0)</f>
        <v>9.0596001625061042</v>
      </c>
      <c r="G43" s="31">
        <f>IF(C43&gt;0,VLOOKUP(B43,TABELA,5,0)/100*C43,0)</f>
        <v>10.073200000000002</v>
      </c>
    </row>
    <row r="44" spans="1:7" ht="15.75" thickBot="1" x14ac:dyDescent="0.3">
      <c r="A44" s="34"/>
      <c r="B44" s="8" t="s">
        <v>418</v>
      </c>
      <c r="C44" s="24">
        <v>120</v>
      </c>
      <c r="D44" s="30">
        <f>IF(C44&gt;0,VLOOKUP(B44,TABELA,2,0)/100*C44,0)</f>
        <v>195.44971601557731</v>
      </c>
      <c r="E44" s="30">
        <f>IF(C44&gt;0,VLOOKUP(B44,TABELA,3,0)/100*C44,0)</f>
        <v>0</v>
      </c>
      <c r="F44" s="30">
        <f>IF(C44&gt;0,VLOOKUP(B44,TABELA,4,0)/100*C44,0)</f>
        <v>37.762500000000003</v>
      </c>
      <c r="G44" s="31">
        <f>IF(C44&gt;0,VLOOKUP(B44,TABELA,5,0)/100*C44,0)</f>
        <v>3.7920000000000003</v>
      </c>
    </row>
    <row r="45" spans="1:7" ht="15.75" thickBot="1" x14ac:dyDescent="0.3">
      <c r="A45" s="39">
        <v>0.79166666666666663</v>
      </c>
      <c r="B45" s="8"/>
      <c r="C45" s="24"/>
      <c r="D45" s="30">
        <f>IF(C45&gt;0,VLOOKUP(B45,TABELA,2,0)/100*C45,0)</f>
        <v>0</v>
      </c>
      <c r="E45" s="30">
        <f>IF(C45&gt;0,VLOOKUP(B45,TABELA,3,0)/100*C45,0)</f>
        <v>0</v>
      </c>
      <c r="F45" s="30">
        <f>IF(C45&gt;0,VLOOKUP(B45,TABELA,4,0)/100*C45,0)</f>
        <v>0</v>
      </c>
      <c r="G45" s="31">
        <f>IF(C45&gt;0,VLOOKUP(B45,TABELA,5,0)/100*C45,0)</f>
        <v>0</v>
      </c>
    </row>
    <row r="46" spans="1:7" x14ac:dyDescent="0.25">
      <c r="A46" s="34"/>
      <c r="B46" s="8"/>
      <c r="C46" s="24"/>
      <c r="D46" s="30">
        <f>IF(C46&gt;0,VLOOKUP(B46,TABELA,2,0)/100*C46,0)</f>
        <v>0</v>
      </c>
      <c r="E46" s="30">
        <f>IF(C46&gt;0,VLOOKUP(B46,TABELA,3,0)/100*C46,0)</f>
        <v>0</v>
      </c>
      <c r="F46" s="30">
        <f>IF(C46&gt;0,VLOOKUP(B46,TABELA,4,0)/100*C46,0)</f>
        <v>0</v>
      </c>
      <c r="G46" s="31">
        <f>IF(C46&gt;0,VLOOKUP(B46,TABELA,5,0)/100*C46,0)</f>
        <v>0</v>
      </c>
    </row>
    <row r="47" spans="1:7" ht="15.75" thickBot="1" x14ac:dyDescent="0.3">
      <c r="A47" s="34"/>
      <c r="B47" s="8"/>
      <c r="C47" s="25"/>
      <c r="D47" s="30">
        <f>IF(C47&gt;0,VLOOKUP(B47,TABELA,2,0)/100*C47,0)</f>
        <v>0</v>
      </c>
      <c r="E47" s="30">
        <f>IF(C47&gt;0,VLOOKUP(B47,TABELA,3,0)/100*C47,0)</f>
        <v>0</v>
      </c>
      <c r="F47" s="30">
        <f>IF(C47&gt;0,VLOOKUP(B47,TABELA,4,0)/100*C47,0)</f>
        <v>0</v>
      </c>
      <c r="G47" s="31">
        <f>IF(C47&gt;0,VLOOKUP(B47,TABELA,5,0)/100*C47,0)</f>
        <v>0</v>
      </c>
    </row>
    <row r="48" spans="1:7" ht="15.75" thickBot="1" x14ac:dyDescent="0.3">
      <c r="A48" s="35"/>
      <c r="B48" s="36" t="s">
        <v>4</v>
      </c>
      <c r="C48" s="26">
        <f>SUM(C43:C47)</f>
        <v>160</v>
      </c>
      <c r="D48" s="27">
        <f>SUM(D43:D47)</f>
        <v>327.39800338393218</v>
      </c>
      <c r="E48" s="27">
        <f>SUM(E43:E47)</f>
        <v>1.2197331708272294</v>
      </c>
      <c r="F48" s="27">
        <f>SUM(F43:F47)</f>
        <v>46.822100162506104</v>
      </c>
      <c r="G48" s="28">
        <f>SUM(G43:G47)</f>
        <v>13.865200000000002</v>
      </c>
    </row>
    <row r="49" spans="1:7" s="1" customFormat="1" ht="15.75" thickBot="1" x14ac:dyDescent="0.3"/>
    <row r="50" spans="1:7" ht="15.75" thickBot="1" x14ac:dyDescent="0.3">
      <c r="A50" s="33"/>
      <c r="B50" s="26" t="s">
        <v>603</v>
      </c>
      <c r="C50" s="26"/>
      <c r="D50" s="32"/>
      <c r="E50" s="37">
        <v>0</v>
      </c>
      <c r="F50" s="37">
        <f>F4/6</f>
        <v>45.674666666666674</v>
      </c>
      <c r="G50" s="41">
        <f>G4/3</f>
        <v>20.299851851851855</v>
      </c>
    </row>
    <row r="51" spans="1:7" ht="15.75" thickBot="1" x14ac:dyDescent="0.3">
      <c r="A51" s="34"/>
      <c r="B51" s="8" t="s">
        <v>627</v>
      </c>
      <c r="C51" s="24">
        <v>50</v>
      </c>
      <c r="D51" s="30">
        <f>IF(C51&gt;0,VLOOKUP(B51,TABELA,2,0)/100*C51,0)</f>
        <v>192.5</v>
      </c>
      <c r="E51" s="30">
        <f>IF(C51&gt;0,VLOOKUP(B51,TABELA,3,0)/100*C51,0)</f>
        <v>2.5</v>
      </c>
      <c r="F51" s="30">
        <f>IF(C51&gt;0,VLOOKUP(B51,TABELA,4,0)/100*C51,0)</f>
        <v>35</v>
      </c>
      <c r="G51" s="31">
        <f>IF(C51&gt;0,VLOOKUP(B51,TABELA,5,0)/100*C51,0)</f>
        <v>2.5</v>
      </c>
    </row>
    <row r="52" spans="1:7" ht="15.75" thickBot="1" x14ac:dyDescent="0.3">
      <c r="A52" s="39">
        <v>0.9375</v>
      </c>
      <c r="B52" s="8" t="s">
        <v>471</v>
      </c>
      <c r="C52" s="24">
        <v>40</v>
      </c>
      <c r="D52" s="30">
        <f>IF(C52&gt;0,VLOOKUP(B52,TABELA,2,0)/100*C52,0)</f>
        <v>131.94828736835484</v>
      </c>
      <c r="E52" s="30">
        <f>IF(C52&gt;0,VLOOKUP(B52,TABELA,3,0)/100*C52,0)</f>
        <v>1.2197331708272294</v>
      </c>
      <c r="F52" s="30">
        <f>IF(C52&gt;0,VLOOKUP(B52,TABELA,4,0)/100*C52,0)</f>
        <v>9.0596001625061042</v>
      </c>
      <c r="G52" s="31">
        <f>IF(C52&gt;0,VLOOKUP(B52,TABELA,5,0)/100*C52,0)</f>
        <v>10.073200000000002</v>
      </c>
    </row>
    <row r="53" spans="1:7" ht="15.75" thickBot="1" x14ac:dyDescent="0.3">
      <c r="A53" s="34"/>
      <c r="B53" s="8"/>
      <c r="C53" s="25"/>
      <c r="D53" s="30">
        <f>IF(C53&gt;0,VLOOKUP(B53,TABELA,2,0)/100*C53,0)</f>
        <v>0</v>
      </c>
      <c r="E53" s="30">
        <f>IF(C53&gt;0,VLOOKUP(B53,TABELA,3,0)/100*C53,0)</f>
        <v>0</v>
      </c>
      <c r="F53" s="30">
        <f>IF(C53&gt;0,VLOOKUP(B53,TABELA,4,0)/100*C53,0)</f>
        <v>0</v>
      </c>
      <c r="G53" s="31">
        <f>IF(C53&gt;0,VLOOKUP(B53,TABELA,5,0)/100*C53,0)</f>
        <v>0</v>
      </c>
    </row>
    <row r="54" spans="1:7" ht="15.75" thickBot="1" x14ac:dyDescent="0.3">
      <c r="A54" s="35"/>
      <c r="B54" s="36" t="s">
        <v>4</v>
      </c>
      <c r="C54" s="26">
        <f>SUM(C51:C53)</f>
        <v>90</v>
      </c>
      <c r="D54" s="27">
        <f>SUM(D51:D53)</f>
        <v>324.44828736835484</v>
      </c>
      <c r="E54" s="27">
        <f>SUM(E51:E53)</f>
        <v>3.7197331708272294</v>
      </c>
      <c r="F54" s="27">
        <f>SUM(F51:F53)</f>
        <v>44.059600162506101</v>
      </c>
      <c r="G54" s="28">
        <f>SUM(G51:G53)</f>
        <v>12.573200000000002</v>
      </c>
    </row>
    <row r="55" spans="1:7" s="1" customFormat="1" x14ac:dyDescent="0.25"/>
    <row r="56" spans="1:7" s="1" customFormat="1" x14ac:dyDescent="0.25"/>
    <row r="57" spans="1:7" s="1" customFormat="1" x14ac:dyDescent="0.25"/>
    <row r="58" spans="1:7" s="1" customFormat="1" x14ac:dyDescent="0.25"/>
    <row r="59" spans="1:7" s="1" customFormat="1" x14ac:dyDescent="0.25"/>
    <row r="60" spans="1:7" s="1" customFormat="1" x14ac:dyDescent="0.25"/>
    <row r="61" spans="1:7" s="1" customFormat="1" x14ac:dyDescent="0.25"/>
    <row r="62" spans="1:7" s="1" customFormat="1" x14ac:dyDescent="0.25"/>
    <row r="63" spans="1:7" s="1" customFormat="1" x14ac:dyDescent="0.25"/>
    <row r="64" spans="1:7" s="1" customFormat="1" x14ac:dyDescent="0.25"/>
    <row r="65" s="1" customFormat="1" x14ac:dyDescent="0.25"/>
    <row r="66" s="1" customFormat="1" x14ac:dyDescent="0.25"/>
    <row r="67" s="1" customFormat="1" x14ac:dyDescent="0.25"/>
    <row r="68" s="1" customFormat="1" x14ac:dyDescent="0.25"/>
  </sheetData>
  <mergeCells count="2">
    <mergeCell ref="B2:C4"/>
    <mergeCell ref="B5:C6"/>
  </mergeCells>
  <pageMargins left="0.511811024" right="0.511811024" top="0.78740157499999996" bottom="0.78740157499999996" header="0.31496062000000002" footer="0.31496062000000002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ALIMENTOS!$B$5:$B$588</xm:f>
          </x14:formula1>
          <xm:sqref>B19:B23 B35:B39 B43:B47 B11:B15 B27:B31 B51:B53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68"/>
  <sheetViews>
    <sheetView zoomScaleNormal="100" workbookViewId="0">
      <pane ySplit="8" topLeftCell="A25" activePane="bottomLeft" state="frozen"/>
      <selection pane="bottomLeft" activeCell="A34" sqref="A34:G54"/>
    </sheetView>
  </sheetViews>
  <sheetFormatPr defaultRowHeight="15" x14ac:dyDescent="0.25"/>
  <cols>
    <col min="1" max="1" width="8.7109375" customWidth="1"/>
    <col min="2" max="2" width="44.42578125" customWidth="1"/>
    <col min="3" max="3" width="11.28515625" customWidth="1"/>
    <col min="4" max="4" width="12.5703125" customWidth="1"/>
    <col min="5" max="5" width="17.42578125" customWidth="1"/>
    <col min="6" max="6" width="13.140625" customWidth="1"/>
    <col min="7" max="7" width="12.7109375" customWidth="1"/>
    <col min="8" max="8" width="9.140625" style="1"/>
    <col min="9" max="9" width="10" style="1" customWidth="1"/>
  </cols>
  <sheetData>
    <row r="1" spans="1:9" s="1" customFormat="1" x14ac:dyDescent="0.25"/>
    <row r="2" spans="1:9" s="1" customFormat="1" x14ac:dyDescent="0.25">
      <c r="B2" s="107" t="s">
        <v>5</v>
      </c>
      <c r="C2" s="108"/>
      <c r="D2" s="23" t="s">
        <v>6</v>
      </c>
      <c r="E2" s="23" t="s">
        <v>9</v>
      </c>
      <c r="F2" s="23" t="s">
        <v>7</v>
      </c>
      <c r="G2" s="23" t="s">
        <v>8</v>
      </c>
    </row>
    <row r="3" spans="1:9" s="1" customFormat="1" ht="17.25" customHeight="1" x14ac:dyDescent="0.25">
      <c r="B3" s="109"/>
      <c r="C3" s="110"/>
      <c r="D3" s="84">
        <f>INTRODUÇÃO!C13</f>
        <v>2740.4800000000005</v>
      </c>
      <c r="E3" s="5">
        <f>INTRODUÇÃO!B5</f>
        <v>0.4</v>
      </c>
      <c r="F3" s="5">
        <f>INTRODUÇÃO!B6</f>
        <v>0.4</v>
      </c>
      <c r="G3" s="5">
        <f>INTRODUÇÃO!B7</f>
        <v>0.2</v>
      </c>
      <c r="H3" s="2"/>
      <c r="I3" s="3"/>
    </row>
    <row r="4" spans="1:9" s="1" customFormat="1" ht="15" customHeight="1" x14ac:dyDescent="0.25">
      <c r="B4" s="111"/>
      <c r="C4" s="112"/>
      <c r="D4" s="7"/>
      <c r="E4" s="6">
        <f>INTRODUÇÃO!C10</f>
        <v>274.04800000000006</v>
      </c>
      <c r="F4" s="6">
        <f>INTRODUÇÃO!C11</f>
        <v>274.04800000000006</v>
      </c>
      <c r="G4" s="6">
        <f>INTRODUÇÃO!C12</f>
        <v>60.899555555555565</v>
      </c>
      <c r="H4" s="4"/>
      <c r="I4" s="4"/>
    </row>
    <row r="5" spans="1:9" s="1" customFormat="1" ht="17.25" customHeight="1" x14ac:dyDescent="0.25">
      <c r="B5" s="113" t="s">
        <v>10</v>
      </c>
      <c r="C5" s="114"/>
      <c r="D5" s="101">
        <f>D6/D3</f>
        <v>1.0284303675833852</v>
      </c>
      <c r="E5" s="101">
        <f>E6/E4</f>
        <v>0.98111176004574663</v>
      </c>
      <c r="F5" s="101">
        <f>F6/F4</f>
        <v>1.0143046451095545</v>
      </c>
      <c r="G5" s="101">
        <f>G6/G4</f>
        <v>1.0268049757706676</v>
      </c>
      <c r="H5" s="4"/>
      <c r="I5" s="4"/>
    </row>
    <row r="6" spans="1:9" s="1" customFormat="1" x14ac:dyDescent="0.25">
      <c r="B6" s="115"/>
      <c r="C6" s="116"/>
      <c r="D6" s="102">
        <f>D16+D24+D32+D40+D48+D54</f>
        <v>2818.3928537549164</v>
      </c>
      <c r="E6" s="102">
        <f>E16+E24+E32+E40+E48+E54</f>
        <v>268.87171561701683</v>
      </c>
      <c r="F6" s="102">
        <f t="shared" ref="F6:G6" si="0">F16+F24+F32+F40+F48+F54</f>
        <v>277.96815938298323</v>
      </c>
      <c r="G6" s="102">
        <f t="shared" si="0"/>
        <v>62.531966666666662</v>
      </c>
      <c r="I6" s="4"/>
    </row>
    <row r="7" spans="1:9" s="1" customFormat="1" x14ac:dyDescent="0.25"/>
    <row r="8" spans="1:9" s="1" customFormat="1" x14ac:dyDescent="0.25">
      <c r="B8" s="3" t="s">
        <v>11</v>
      </c>
      <c r="C8" s="3" t="s">
        <v>597</v>
      </c>
      <c r="D8" s="22" t="s">
        <v>6</v>
      </c>
      <c r="E8" s="22" t="s">
        <v>12</v>
      </c>
      <c r="F8" s="22" t="s">
        <v>13</v>
      </c>
      <c r="G8" s="3" t="s">
        <v>14</v>
      </c>
    </row>
    <row r="9" spans="1:9" ht="15.75" thickBot="1" x14ac:dyDescent="0.3">
      <c r="A9" s="1"/>
      <c r="B9" s="1"/>
      <c r="C9" s="1"/>
      <c r="D9" s="40"/>
      <c r="E9" s="40"/>
      <c r="F9" s="40"/>
      <c r="G9" s="1"/>
    </row>
    <row r="10" spans="1:9" ht="15.75" thickBot="1" x14ac:dyDescent="0.3">
      <c r="A10" s="33"/>
      <c r="B10" s="26" t="s">
        <v>600</v>
      </c>
      <c r="C10" s="26"/>
      <c r="D10" s="32"/>
      <c r="E10" s="37">
        <f>E4*25%</f>
        <v>68.512000000000015</v>
      </c>
      <c r="F10" s="37">
        <f>F4/6</f>
        <v>45.674666666666674</v>
      </c>
      <c r="G10" s="38">
        <v>0</v>
      </c>
    </row>
    <row r="11" spans="1:9" x14ac:dyDescent="0.25">
      <c r="A11" s="34"/>
      <c r="B11" s="8" t="s">
        <v>629</v>
      </c>
      <c r="C11" s="29">
        <v>250</v>
      </c>
      <c r="D11" s="30">
        <f>IF(C11&gt;0,VLOOKUP(B11,TABELA,2,0)/100*C11,0)</f>
        <v>88.75</v>
      </c>
      <c r="E11" s="30">
        <f>IF(C11&gt;0,VLOOKUP(B11,TABELA,3,0)/100*C11,0)</f>
        <v>12.5</v>
      </c>
      <c r="F11" s="30">
        <f>IF(C11&gt;0,VLOOKUP(B11,TABELA,4,0)/100*C11,0)</f>
        <v>8.625</v>
      </c>
      <c r="G11" s="31">
        <f>IF(C11&gt;0,VLOOKUP(B11,TABELA,5,0)/100*C11,0)</f>
        <v>0</v>
      </c>
    </row>
    <row r="12" spans="1:9" ht="15.75" thickBot="1" x14ac:dyDescent="0.3">
      <c r="A12" s="34"/>
      <c r="B12" s="8" t="s">
        <v>420</v>
      </c>
      <c r="C12" s="24">
        <v>100</v>
      </c>
      <c r="D12" s="30">
        <f>IF(C12&gt;0,VLOOKUP(B12,TABELA,2,0)/100*C12,0)</f>
        <v>159.18500719261172</v>
      </c>
      <c r="E12" s="30">
        <f>IF(C12&gt;0,VLOOKUP(B12,TABELA,3,0)/100*C12,0)</f>
        <v>0</v>
      </c>
      <c r="F12" s="30">
        <f>IF(C12&gt;0,VLOOKUP(B12,TABELA,4,0)/100*C12,0)</f>
        <v>32.033333333333339</v>
      </c>
      <c r="G12" s="31">
        <f>IF(C12&gt;0,VLOOKUP(B12,TABELA,5,0)/100*C12,0)</f>
        <v>2.4836666666666667</v>
      </c>
    </row>
    <row r="13" spans="1:9" ht="15.75" thickBot="1" x14ac:dyDescent="0.3">
      <c r="A13" s="39">
        <v>0.33333333333333331</v>
      </c>
      <c r="B13" s="8" t="s">
        <v>194</v>
      </c>
      <c r="C13" s="24">
        <v>100</v>
      </c>
      <c r="D13" s="30">
        <f>IF(C13&gt;0,VLOOKUP(B13,TABELA,2,0)/100*C13,0)</f>
        <v>91.52884782608696</v>
      </c>
      <c r="E13" s="30">
        <f>IF(C13&gt;0,VLOOKUP(B13,TABELA,3,0)/100*C13,0)</f>
        <v>23.848115942028986</v>
      </c>
      <c r="F13" s="30">
        <f>IF(C13&gt;0,VLOOKUP(B13,TABELA,4,0)/100*C13,0)</f>
        <v>1.3985507246376814</v>
      </c>
      <c r="G13" s="31">
        <f>IF(C13&gt;0,VLOOKUP(B13,TABELA,5,0)/100*C13,0)</f>
        <v>0.11666666666666665</v>
      </c>
    </row>
    <row r="14" spans="1:9" x14ac:dyDescent="0.25">
      <c r="A14" s="34"/>
      <c r="B14" s="8" t="s">
        <v>628</v>
      </c>
      <c r="C14" s="24">
        <v>60</v>
      </c>
      <c r="D14" s="30">
        <f>IF(C14&gt;0,VLOOKUP(B14,TABELA,2,0)/100*C14,0)</f>
        <v>218.4</v>
      </c>
      <c r="E14" s="30">
        <f>IF(C14&gt;0,VLOOKUP(B14,TABELA,3,0)/100*C14,0)</f>
        <v>36</v>
      </c>
      <c r="F14" s="30">
        <f>IF(C14&gt;0,VLOOKUP(B14,TABELA,4,0)/100*C14,0)</f>
        <v>8.52</v>
      </c>
      <c r="G14" s="31">
        <f>IF(C14&gt;0,VLOOKUP(B14,TABELA,5,0)/100*C14,0)</f>
        <v>4.26</v>
      </c>
    </row>
    <row r="15" spans="1:9" ht="15.75" thickBot="1" x14ac:dyDescent="0.3">
      <c r="A15" s="34"/>
      <c r="B15" s="8"/>
      <c r="C15" s="25"/>
      <c r="D15" s="30">
        <f>IF(C15&gt;0,VLOOKUP(B15,TABELA,2,0)/100*C15,0)</f>
        <v>0</v>
      </c>
      <c r="E15" s="30">
        <f>IF(C15&gt;0,VLOOKUP(B15,TABELA,3,0)/100*C15,0)</f>
        <v>0</v>
      </c>
      <c r="F15" s="30">
        <f>IF(C15&gt;0,VLOOKUP(B15,TABELA,4,0)/100*C15,0)</f>
        <v>0</v>
      </c>
      <c r="G15" s="31">
        <f>IF(C15&gt;0,VLOOKUP(B15,TABELA,5,0)/100*C15,0)</f>
        <v>0</v>
      </c>
    </row>
    <row r="16" spans="1:9" ht="15.75" thickBot="1" x14ac:dyDescent="0.3">
      <c r="A16" s="35"/>
      <c r="B16" s="36" t="s">
        <v>4</v>
      </c>
      <c r="C16" s="26">
        <f>SUM(C11:C15)</f>
        <v>510</v>
      </c>
      <c r="D16" s="27">
        <f>SUM(D11:D15)</f>
        <v>557.8638550186987</v>
      </c>
      <c r="E16" s="27">
        <f>SUM(E11:E15)</f>
        <v>72.348115942028983</v>
      </c>
      <c r="F16" s="27">
        <f>SUM(F11:F15)</f>
        <v>50.576884057971014</v>
      </c>
      <c r="G16" s="28">
        <f>SUM(G11:G15)</f>
        <v>6.8603333333333332</v>
      </c>
    </row>
    <row r="17" spans="1:7" s="1" customFormat="1" ht="15.75" thickBot="1" x14ac:dyDescent="0.3">
      <c r="D17" s="21"/>
      <c r="E17" s="21"/>
      <c r="F17" s="21"/>
      <c r="G17" s="21"/>
    </row>
    <row r="18" spans="1:7" ht="15.75" thickBot="1" x14ac:dyDescent="0.3">
      <c r="A18" s="33"/>
      <c r="B18" s="26" t="s">
        <v>601</v>
      </c>
      <c r="C18" s="26"/>
      <c r="D18" s="32"/>
      <c r="E18" s="37">
        <f>E4*50%</f>
        <v>137.02400000000003</v>
      </c>
      <c r="F18" s="37">
        <f>F4/6</f>
        <v>45.674666666666674</v>
      </c>
      <c r="G18" s="38">
        <v>0</v>
      </c>
    </row>
    <row r="19" spans="1:7" ht="15.75" thickBot="1" x14ac:dyDescent="0.3">
      <c r="A19" s="34"/>
      <c r="B19" s="8" t="s">
        <v>605</v>
      </c>
      <c r="C19" s="24">
        <v>50</v>
      </c>
      <c r="D19" s="30">
        <f>IF(C19&gt;0,VLOOKUP(B19,TABELA,2,0)/100*C19,0)</f>
        <v>180</v>
      </c>
      <c r="E19" s="30">
        <f>IF(C19&gt;0,VLOOKUP(B19,TABELA,3,0)/100*C19,0)</f>
        <v>45</v>
      </c>
      <c r="F19" s="30">
        <f>IF(C19&gt;0,VLOOKUP(B19,TABELA,4,0)/100*C19,0)</f>
        <v>0</v>
      </c>
      <c r="G19" s="31">
        <f>IF(C19&gt;0,VLOOKUP(B19,TABELA,5,0)/100*C19,0)</f>
        <v>0</v>
      </c>
    </row>
    <row r="20" spans="1:7" ht="15.75" thickBot="1" x14ac:dyDescent="0.3">
      <c r="A20" s="39">
        <v>0.47916666666666669</v>
      </c>
      <c r="B20" s="8" t="s">
        <v>604</v>
      </c>
      <c r="C20" s="29">
        <v>40</v>
      </c>
      <c r="D20" s="30">
        <f>IF(C20&gt;0,VLOOKUP(B20,TABELA,2,0)/100*C20,0)</f>
        <v>154.66399999999999</v>
      </c>
      <c r="E20" s="30">
        <f>IF(C20&gt;0,VLOOKUP(B20,TABELA,3,0)/100*C20,0)</f>
        <v>2.4</v>
      </c>
      <c r="F20" s="30">
        <f>IF(C20&gt;0,VLOOKUP(B20,TABELA,4,0)/100*C20,0)</f>
        <v>32</v>
      </c>
      <c r="G20" s="31">
        <f>IF(C20&gt;0,VLOOKUP(B20,TABELA,5,0)/100*C20,0)</f>
        <v>1.8640000000000001</v>
      </c>
    </row>
    <row r="21" spans="1:7" x14ac:dyDescent="0.25">
      <c r="A21" s="72"/>
      <c r="B21" s="8" t="s">
        <v>631</v>
      </c>
      <c r="C21" s="24">
        <v>70</v>
      </c>
      <c r="D21" s="30">
        <f>IF(C21&gt;0,VLOOKUP(B21,TABELA,2,0)/100*C21,0)</f>
        <v>257.60000000000002</v>
      </c>
      <c r="E21" s="30">
        <f>IF(C21&gt;0,VLOOKUP(B21,TABELA,3,0)/100*C21,0)</f>
        <v>64.400000000000006</v>
      </c>
      <c r="F21" s="30">
        <f>IF(C21&gt;0,VLOOKUP(B21,TABELA,4,0)/100*C21,0)</f>
        <v>0</v>
      </c>
      <c r="G21" s="31">
        <f>IF(C21&gt;0,VLOOKUP(B21,TABELA,5,0)/100*C21,0)</f>
        <v>0</v>
      </c>
    </row>
    <row r="22" spans="1:7" x14ac:dyDescent="0.25">
      <c r="A22" s="72"/>
      <c r="B22" s="8" t="s">
        <v>420</v>
      </c>
      <c r="C22" s="24">
        <v>50</v>
      </c>
      <c r="D22" s="30">
        <f>IF(C22&gt;0,VLOOKUP(B22,TABELA,2,0)/100*C22,0)</f>
        <v>79.59250359630586</v>
      </c>
      <c r="E22" s="30">
        <f>IF(C22&gt;0,VLOOKUP(B22,TABELA,3,0)/100*C22,0)</f>
        <v>0</v>
      </c>
      <c r="F22" s="30">
        <f>IF(C22&gt;0,VLOOKUP(B22,TABELA,4,0)/100*C22,0)</f>
        <v>16.016666666666669</v>
      </c>
      <c r="G22" s="31">
        <f>IF(C22&gt;0,VLOOKUP(B22,TABELA,5,0)/100*C22,0)</f>
        <v>1.2418333333333333</v>
      </c>
    </row>
    <row r="23" spans="1:7" ht="15.75" thickBot="1" x14ac:dyDescent="0.3">
      <c r="A23" s="34"/>
      <c r="B23" s="103" t="s">
        <v>19</v>
      </c>
      <c r="C23" s="24">
        <v>50</v>
      </c>
      <c r="D23" s="30">
        <f>IF(C23&gt;0,VLOOKUP(B23,TABELA,2,0)/100*C23,0)</f>
        <v>64.129242833333322</v>
      </c>
      <c r="E23" s="30">
        <f>IF(C23&gt;0,VLOOKUP(B23,TABELA,3,0)/100*C23,0)</f>
        <v>14.029924999999995</v>
      </c>
      <c r="F23" s="30">
        <f>IF(C23&gt;0,VLOOKUP(B23,TABELA,4,0)/100*C23,0)</f>
        <v>1.2604083333333334</v>
      </c>
      <c r="G23" s="31">
        <f>IF(C23&gt;0,VLOOKUP(B23,TABELA,5,0)/100*C23,0)</f>
        <v>0.11349999999999999</v>
      </c>
    </row>
    <row r="24" spans="1:7" ht="15.75" thickBot="1" x14ac:dyDescent="0.3">
      <c r="A24" s="35"/>
      <c r="B24" s="36" t="s">
        <v>4</v>
      </c>
      <c r="C24" s="26">
        <f>SUM(C19:C23)</f>
        <v>260</v>
      </c>
      <c r="D24" s="27">
        <f>SUM(D19:D23)</f>
        <v>735.98574642963922</v>
      </c>
      <c r="E24" s="27">
        <f>SUM(E19:E23)</f>
        <v>125.829925</v>
      </c>
      <c r="F24" s="27">
        <f>SUM(F19:F23)</f>
        <v>49.277074999999996</v>
      </c>
      <c r="G24" s="28">
        <f>SUM(G19:G23)</f>
        <v>3.2193333333333336</v>
      </c>
    </row>
    <row r="25" spans="1:7" s="1" customFormat="1" ht="15.75" thickBot="1" x14ac:dyDescent="0.3">
      <c r="D25" s="20"/>
      <c r="E25" s="20"/>
      <c r="F25" s="20"/>
      <c r="G25" s="21"/>
    </row>
    <row r="26" spans="1:7" ht="15.75" thickBot="1" x14ac:dyDescent="0.3">
      <c r="A26" s="33"/>
      <c r="B26" s="26" t="s">
        <v>598</v>
      </c>
      <c r="C26" s="26"/>
      <c r="D26" s="32"/>
      <c r="E26" s="37">
        <f>E4*25%</f>
        <v>68.512000000000015</v>
      </c>
      <c r="F26" s="37">
        <f>F4/6</f>
        <v>45.674666666666674</v>
      </c>
      <c r="G26" s="38">
        <v>0</v>
      </c>
    </row>
    <row r="27" spans="1:7" x14ac:dyDescent="0.25">
      <c r="A27" s="34"/>
      <c r="B27" s="8" t="s">
        <v>17</v>
      </c>
      <c r="C27" s="29">
        <v>250</v>
      </c>
      <c r="D27" s="30">
        <f>IF(C27&gt;0,VLOOKUP(B27,TABELA,2,0)/100*C27,0)</f>
        <v>308.83723125</v>
      </c>
      <c r="E27" s="30">
        <f>IF(C27&gt;0,VLOOKUP(B27,TABELA,3,0)/100*C27,0)</f>
        <v>64.524375000000006</v>
      </c>
      <c r="F27" s="30">
        <f>IF(C27&gt;0,VLOOKUP(B27,TABELA,4,0)/100*C27,0)</f>
        <v>6.4706250000000001</v>
      </c>
      <c r="G27" s="31">
        <f>IF(C27&gt;0,VLOOKUP(B27,TABELA,5,0)/100*C27,0)</f>
        <v>2.500833333333333</v>
      </c>
    </row>
    <row r="28" spans="1:7" ht="15.75" thickBot="1" x14ac:dyDescent="0.3">
      <c r="A28" s="34"/>
      <c r="B28" s="8" t="s">
        <v>420</v>
      </c>
      <c r="C28" s="24">
        <v>120</v>
      </c>
      <c r="D28" s="30">
        <f>IF(C28&gt;0,VLOOKUP(B28,TABELA,2,0)/100*C28,0)</f>
        <v>191.02200863113407</v>
      </c>
      <c r="E28" s="30">
        <f>IF(C28&gt;0,VLOOKUP(B28,TABELA,3,0)/100*C28,0)</f>
        <v>0</v>
      </c>
      <c r="F28" s="30">
        <f>IF(C28&gt;0,VLOOKUP(B28,TABELA,4,0)/100*C28,0)</f>
        <v>38.440000000000005</v>
      </c>
      <c r="G28" s="31">
        <f>IF(C28&gt;0,VLOOKUP(B28,TABELA,5,0)/100*C28,0)</f>
        <v>2.9803999999999999</v>
      </c>
    </row>
    <row r="29" spans="1:7" ht="15.75" thickBot="1" x14ac:dyDescent="0.3">
      <c r="A29" s="39">
        <v>0.52083333333333337</v>
      </c>
      <c r="B29" s="8"/>
      <c r="C29" s="24"/>
      <c r="D29" s="30">
        <f>IF(C29&gt;0,VLOOKUP(B29,TABELA,2,0)/100*C29,0)</f>
        <v>0</v>
      </c>
      <c r="E29" s="30">
        <f>IF(C29&gt;0,VLOOKUP(B29,TABELA,3,0)/100*C29,0)</f>
        <v>0</v>
      </c>
      <c r="F29" s="30">
        <f>IF(C29&gt;0,VLOOKUP(B29,TABELA,4,0)/100*C29,0)</f>
        <v>0</v>
      </c>
      <c r="G29" s="31">
        <f>IF(C29&gt;0,VLOOKUP(B29,TABELA,5,0)/100*C29,0)</f>
        <v>0</v>
      </c>
    </row>
    <row r="30" spans="1:7" x14ac:dyDescent="0.25">
      <c r="A30" s="34"/>
      <c r="B30" s="8"/>
      <c r="C30" s="24"/>
      <c r="D30" s="30">
        <f>IF(C30&gt;0,VLOOKUP(B30,TABELA,2,0)/100*C30,0)</f>
        <v>0</v>
      </c>
      <c r="E30" s="30">
        <f>IF(C30&gt;0,VLOOKUP(B30,TABELA,3,0)/100*C30,0)</f>
        <v>0</v>
      </c>
      <c r="F30" s="30">
        <f>IF(C30&gt;0,VLOOKUP(B30,TABELA,4,0)/100*C30,0)</f>
        <v>0</v>
      </c>
      <c r="G30" s="31">
        <f>IF(C30&gt;0,VLOOKUP(B30,TABELA,5,0)/100*C30,0)</f>
        <v>0</v>
      </c>
    </row>
    <row r="31" spans="1:7" ht="15.75" thickBot="1" x14ac:dyDescent="0.3">
      <c r="A31" s="34"/>
      <c r="B31" s="8"/>
      <c r="C31" s="25"/>
      <c r="D31" s="30">
        <f>IF(C31&gt;0,VLOOKUP(B31,TABELA,2,0)/100*C31,0)</f>
        <v>0</v>
      </c>
      <c r="E31" s="30">
        <f>IF(C31&gt;0,VLOOKUP(B31,TABELA,3,0)/100*C31,0)</f>
        <v>0</v>
      </c>
      <c r="F31" s="30">
        <f>IF(C31&gt;0,VLOOKUP(B31,TABELA,4,0)/100*C31,0)</f>
        <v>0</v>
      </c>
      <c r="G31" s="31">
        <f>IF(C31&gt;0,VLOOKUP(B31,TABELA,5,0)/100*C31,0)</f>
        <v>0</v>
      </c>
    </row>
    <row r="32" spans="1:7" ht="15.75" thickBot="1" x14ac:dyDescent="0.3">
      <c r="A32" s="35"/>
      <c r="B32" s="36" t="s">
        <v>4</v>
      </c>
      <c r="C32" s="26">
        <f>SUM(C27:C31)</f>
        <v>370</v>
      </c>
      <c r="D32" s="27">
        <f>SUM(D27:D31)</f>
        <v>499.85923988113404</v>
      </c>
      <c r="E32" s="27">
        <f>SUM(E27:E31)</f>
        <v>64.524375000000006</v>
      </c>
      <c r="F32" s="27">
        <f>SUM(F27:F31)</f>
        <v>44.910625000000003</v>
      </c>
      <c r="G32" s="28">
        <f>SUM(G27:G31)</f>
        <v>5.481233333333333</v>
      </c>
    </row>
    <row r="33" spans="1:7" s="1" customFormat="1" ht="15.75" thickBot="1" x14ac:dyDescent="0.3">
      <c r="D33" s="20"/>
      <c r="E33" s="20"/>
      <c r="F33" s="20"/>
      <c r="G33" s="21"/>
    </row>
    <row r="34" spans="1:7" ht="15.75" thickBot="1" x14ac:dyDescent="0.3">
      <c r="A34" s="33"/>
      <c r="B34" s="26" t="s">
        <v>599</v>
      </c>
      <c r="C34" s="26"/>
      <c r="D34" s="32"/>
      <c r="E34" s="37">
        <v>0</v>
      </c>
      <c r="F34" s="37">
        <f>F4/6</f>
        <v>45.674666666666674</v>
      </c>
      <c r="G34" s="41">
        <f>G4/3</f>
        <v>20.299851851851855</v>
      </c>
    </row>
    <row r="35" spans="1:7" x14ac:dyDescent="0.25">
      <c r="A35" s="34"/>
      <c r="B35" s="8" t="s">
        <v>495</v>
      </c>
      <c r="C35" s="29">
        <v>200</v>
      </c>
      <c r="D35" s="30">
        <f>IF(C35&gt;0,VLOOKUP(B35,TABELA,2,0)/100*C35,0)</f>
        <v>291.40034000000003</v>
      </c>
      <c r="E35" s="30">
        <f>IF(C35&gt;0,VLOOKUP(B35,TABELA,3,0)/100*C35,0)</f>
        <v>1.2298333333333471</v>
      </c>
      <c r="F35" s="30">
        <f>IF(C35&gt;0,VLOOKUP(B35,TABELA,4,0)/100*C35,0)</f>
        <v>26.587499999999999</v>
      </c>
      <c r="G35" s="31">
        <f>IF(C35&gt;0,VLOOKUP(B35,TABELA,5,0)/100*C35,0)</f>
        <v>18.952666666666666</v>
      </c>
    </row>
    <row r="36" spans="1:7" ht="15.75" thickBot="1" x14ac:dyDescent="0.3">
      <c r="A36" s="34"/>
      <c r="B36" s="8" t="s">
        <v>418</v>
      </c>
      <c r="C36" s="24">
        <v>50</v>
      </c>
      <c r="D36" s="30">
        <f>IF(C36&gt;0,VLOOKUP(B36,TABELA,2,0)/100*C36,0)</f>
        <v>81.437381673157219</v>
      </c>
      <c r="E36" s="30">
        <f>IF(C36&gt;0,VLOOKUP(B36,TABELA,3,0)/100*C36,0)</f>
        <v>0</v>
      </c>
      <c r="F36" s="30">
        <f>IF(C36&gt;0,VLOOKUP(B36,TABELA,4,0)/100*C36,0)</f>
        <v>15.734375</v>
      </c>
      <c r="G36" s="31">
        <f>IF(C36&gt;0,VLOOKUP(B36,TABELA,5,0)/100*C36,0)</f>
        <v>1.58</v>
      </c>
    </row>
    <row r="37" spans="1:7" ht="15.75" thickBot="1" x14ac:dyDescent="0.3">
      <c r="A37" s="39">
        <v>0.66666666666666663</v>
      </c>
      <c r="B37" s="8"/>
      <c r="C37" s="24"/>
      <c r="D37" s="30">
        <f>IF(C37&gt;0,VLOOKUP(B37,TABELA,2,0)/100*C37,0)</f>
        <v>0</v>
      </c>
      <c r="E37" s="30">
        <f>IF(C37&gt;0,VLOOKUP(B37,TABELA,3,0)/100*C37,0)</f>
        <v>0</v>
      </c>
      <c r="F37" s="30">
        <f>IF(C37&gt;0,VLOOKUP(B37,TABELA,4,0)/100*C37,0)</f>
        <v>0</v>
      </c>
      <c r="G37" s="31">
        <f>IF(C37&gt;0,VLOOKUP(B37,TABELA,5,0)/100*C37,0)</f>
        <v>0</v>
      </c>
    </row>
    <row r="38" spans="1:7" x14ac:dyDescent="0.25">
      <c r="A38" s="34"/>
      <c r="B38" s="8"/>
      <c r="C38" s="24"/>
      <c r="D38" s="30">
        <f>IF(C38&gt;0,VLOOKUP(B38,TABELA,2,0)/100*C38,0)</f>
        <v>0</v>
      </c>
      <c r="E38" s="30">
        <f>IF(C38&gt;0,VLOOKUP(B38,TABELA,3,0)/100*C38,0)</f>
        <v>0</v>
      </c>
      <c r="F38" s="30">
        <f>IF(C38&gt;0,VLOOKUP(B38,TABELA,4,0)/100*C38,0)</f>
        <v>0</v>
      </c>
      <c r="G38" s="31">
        <f>IF(C38&gt;0,VLOOKUP(B38,TABELA,5,0)/100*C38,0)</f>
        <v>0</v>
      </c>
    </row>
    <row r="39" spans="1:7" ht="15.75" thickBot="1" x14ac:dyDescent="0.3">
      <c r="A39" s="34"/>
      <c r="B39" s="8"/>
      <c r="C39" s="25"/>
      <c r="D39" s="30">
        <f>IF(C39&gt;0,VLOOKUP(B39,TABELA,2,0)/100*C39,0)</f>
        <v>0</v>
      </c>
      <c r="E39" s="30">
        <f>IF(C39&gt;0,VLOOKUP(B39,TABELA,3,0)/100*C39,0)</f>
        <v>0</v>
      </c>
      <c r="F39" s="30">
        <f>IF(C39&gt;0,VLOOKUP(B39,TABELA,4,0)/100*C39,0)</f>
        <v>0</v>
      </c>
      <c r="G39" s="31">
        <f>IF(C39&gt;0,VLOOKUP(B39,TABELA,5,0)/100*C39,0)</f>
        <v>0</v>
      </c>
    </row>
    <row r="40" spans="1:7" ht="15.75" thickBot="1" x14ac:dyDescent="0.3">
      <c r="A40" s="35"/>
      <c r="B40" s="36" t="s">
        <v>4</v>
      </c>
      <c r="C40" s="26">
        <f>SUM(C35:C39)</f>
        <v>250</v>
      </c>
      <c r="D40" s="27">
        <f>SUM(D35:D39)</f>
        <v>372.83772167315726</v>
      </c>
      <c r="E40" s="27">
        <f>SUM(E35:E39)</f>
        <v>1.2298333333333471</v>
      </c>
      <c r="F40" s="27">
        <f>SUM(F35:F39)</f>
        <v>42.321874999999999</v>
      </c>
      <c r="G40" s="28">
        <f>SUM(G35:G39)</f>
        <v>20.532666666666664</v>
      </c>
    </row>
    <row r="41" spans="1:7" s="1" customFormat="1" ht="15.75" thickBot="1" x14ac:dyDescent="0.3">
      <c r="D41" s="21"/>
      <c r="E41" s="21"/>
      <c r="F41" s="21"/>
      <c r="G41" s="21"/>
    </row>
    <row r="42" spans="1:7" ht="15.75" thickBot="1" x14ac:dyDescent="0.3">
      <c r="A42" s="33"/>
      <c r="B42" s="26" t="s">
        <v>602</v>
      </c>
      <c r="C42" s="26"/>
      <c r="D42" s="32"/>
      <c r="E42" s="37">
        <v>0</v>
      </c>
      <c r="F42" s="37">
        <f>F4/6</f>
        <v>45.674666666666674</v>
      </c>
      <c r="G42" s="41">
        <f>G4/3</f>
        <v>20.299851851851855</v>
      </c>
    </row>
    <row r="43" spans="1:7" x14ac:dyDescent="0.25">
      <c r="A43" s="34"/>
      <c r="B43" s="8" t="s">
        <v>471</v>
      </c>
      <c r="C43" s="29">
        <v>40</v>
      </c>
      <c r="D43" s="30">
        <f>IF(C43&gt;0,VLOOKUP(B43,TABELA,2,0)/100*C43,0)</f>
        <v>131.94828736835484</v>
      </c>
      <c r="E43" s="30">
        <f>IF(C43&gt;0,VLOOKUP(B43,TABELA,3,0)/100*C43,0)</f>
        <v>1.2197331708272294</v>
      </c>
      <c r="F43" s="30">
        <f>IF(C43&gt;0,VLOOKUP(B43,TABELA,4,0)/100*C43,0)</f>
        <v>9.0596001625061042</v>
      </c>
      <c r="G43" s="31">
        <f>IF(C43&gt;0,VLOOKUP(B43,TABELA,5,0)/100*C43,0)</f>
        <v>10.073200000000002</v>
      </c>
    </row>
    <row r="44" spans="1:7" ht="15.75" thickBot="1" x14ac:dyDescent="0.3">
      <c r="A44" s="34"/>
      <c r="B44" s="8" t="s">
        <v>418</v>
      </c>
      <c r="C44" s="24">
        <v>120</v>
      </c>
      <c r="D44" s="30">
        <f>IF(C44&gt;0,VLOOKUP(B44,TABELA,2,0)/100*C44,0)</f>
        <v>195.44971601557731</v>
      </c>
      <c r="E44" s="30">
        <f>IF(C44&gt;0,VLOOKUP(B44,TABELA,3,0)/100*C44,0)</f>
        <v>0</v>
      </c>
      <c r="F44" s="30">
        <f>IF(C44&gt;0,VLOOKUP(B44,TABELA,4,0)/100*C44,0)</f>
        <v>37.762500000000003</v>
      </c>
      <c r="G44" s="31">
        <f>IF(C44&gt;0,VLOOKUP(B44,TABELA,5,0)/100*C44,0)</f>
        <v>3.7920000000000003</v>
      </c>
    </row>
    <row r="45" spans="1:7" ht="15.75" thickBot="1" x14ac:dyDescent="0.3">
      <c r="A45" s="39">
        <v>0.79166666666666663</v>
      </c>
      <c r="B45" s="8"/>
      <c r="C45" s="24"/>
      <c r="D45" s="30">
        <f>IF(C45&gt;0,VLOOKUP(B45,TABELA,2,0)/100*C45,0)</f>
        <v>0</v>
      </c>
      <c r="E45" s="30">
        <f>IF(C45&gt;0,VLOOKUP(B45,TABELA,3,0)/100*C45,0)</f>
        <v>0</v>
      </c>
      <c r="F45" s="30">
        <f>IF(C45&gt;0,VLOOKUP(B45,TABELA,4,0)/100*C45,0)</f>
        <v>0</v>
      </c>
      <c r="G45" s="31">
        <f>IF(C45&gt;0,VLOOKUP(B45,TABELA,5,0)/100*C45,0)</f>
        <v>0</v>
      </c>
    </row>
    <row r="46" spans="1:7" x14ac:dyDescent="0.25">
      <c r="A46" s="34"/>
      <c r="B46" s="8"/>
      <c r="C46" s="24"/>
      <c r="D46" s="30">
        <f>IF(C46&gt;0,VLOOKUP(B46,TABELA,2,0)/100*C46,0)</f>
        <v>0</v>
      </c>
      <c r="E46" s="30">
        <f>IF(C46&gt;0,VLOOKUP(B46,TABELA,3,0)/100*C46,0)</f>
        <v>0</v>
      </c>
      <c r="F46" s="30">
        <f>IF(C46&gt;0,VLOOKUP(B46,TABELA,4,0)/100*C46,0)</f>
        <v>0</v>
      </c>
      <c r="G46" s="31">
        <f>IF(C46&gt;0,VLOOKUP(B46,TABELA,5,0)/100*C46,0)</f>
        <v>0</v>
      </c>
    </row>
    <row r="47" spans="1:7" ht="15.75" thickBot="1" x14ac:dyDescent="0.3">
      <c r="A47" s="34"/>
      <c r="B47" s="8"/>
      <c r="C47" s="25"/>
      <c r="D47" s="30">
        <f>IF(C47&gt;0,VLOOKUP(B47,TABELA,2,0)/100*C47,0)</f>
        <v>0</v>
      </c>
      <c r="E47" s="30">
        <f>IF(C47&gt;0,VLOOKUP(B47,TABELA,3,0)/100*C47,0)</f>
        <v>0</v>
      </c>
      <c r="F47" s="30">
        <f>IF(C47&gt;0,VLOOKUP(B47,TABELA,4,0)/100*C47,0)</f>
        <v>0</v>
      </c>
      <c r="G47" s="31">
        <f>IF(C47&gt;0,VLOOKUP(B47,TABELA,5,0)/100*C47,0)</f>
        <v>0</v>
      </c>
    </row>
    <row r="48" spans="1:7" ht="15.75" thickBot="1" x14ac:dyDescent="0.3">
      <c r="A48" s="35"/>
      <c r="B48" s="36" t="s">
        <v>4</v>
      </c>
      <c r="C48" s="26">
        <f>SUM(C43:C47)</f>
        <v>160</v>
      </c>
      <c r="D48" s="27">
        <f>SUM(D43:D47)</f>
        <v>327.39800338393218</v>
      </c>
      <c r="E48" s="27">
        <f>SUM(E43:E47)</f>
        <v>1.2197331708272294</v>
      </c>
      <c r="F48" s="27">
        <f>SUM(F43:F47)</f>
        <v>46.822100162506104</v>
      </c>
      <c r="G48" s="28">
        <f>SUM(G43:G47)</f>
        <v>13.865200000000002</v>
      </c>
    </row>
    <row r="49" spans="1:7" s="1" customFormat="1" ht="15.75" thickBot="1" x14ac:dyDescent="0.3"/>
    <row r="50" spans="1:7" ht="15.75" thickBot="1" x14ac:dyDescent="0.3">
      <c r="A50" s="33"/>
      <c r="B50" s="26" t="s">
        <v>603</v>
      </c>
      <c r="C50" s="26"/>
      <c r="D50" s="32"/>
      <c r="E50" s="37">
        <v>0</v>
      </c>
      <c r="F50" s="37">
        <f>F4/6</f>
        <v>45.674666666666674</v>
      </c>
      <c r="G50" s="41">
        <f>G4/3</f>
        <v>20.299851851851855</v>
      </c>
    </row>
    <row r="51" spans="1:7" ht="15.75" thickBot="1" x14ac:dyDescent="0.3">
      <c r="A51" s="34"/>
      <c r="B51" s="8" t="s">
        <v>627</v>
      </c>
      <c r="C51" s="24">
        <v>50</v>
      </c>
      <c r="D51" s="30">
        <f>IF(C51&gt;0,VLOOKUP(B51,TABELA,2,0)/100*C51,0)</f>
        <v>192.5</v>
      </c>
      <c r="E51" s="30">
        <f>IF(C51&gt;0,VLOOKUP(B51,TABELA,3,0)/100*C51,0)</f>
        <v>2.5</v>
      </c>
      <c r="F51" s="30">
        <f>IF(C51&gt;0,VLOOKUP(B51,TABELA,4,0)/100*C51,0)</f>
        <v>35</v>
      </c>
      <c r="G51" s="31">
        <f>IF(C51&gt;0,VLOOKUP(B51,TABELA,5,0)/100*C51,0)</f>
        <v>2.5</v>
      </c>
    </row>
    <row r="52" spans="1:7" ht="15.75" thickBot="1" x14ac:dyDescent="0.3">
      <c r="A52" s="39">
        <v>0.9375</v>
      </c>
      <c r="B52" s="8" t="s">
        <v>471</v>
      </c>
      <c r="C52" s="24">
        <v>40</v>
      </c>
      <c r="D52" s="30">
        <f>IF(C52&gt;0,VLOOKUP(B52,TABELA,2,0)/100*C52,0)</f>
        <v>131.94828736835484</v>
      </c>
      <c r="E52" s="30">
        <f>IF(C52&gt;0,VLOOKUP(B52,TABELA,3,0)/100*C52,0)</f>
        <v>1.2197331708272294</v>
      </c>
      <c r="F52" s="30">
        <f>IF(C52&gt;0,VLOOKUP(B52,TABELA,4,0)/100*C52,0)</f>
        <v>9.0596001625061042</v>
      </c>
      <c r="G52" s="31">
        <f>IF(C52&gt;0,VLOOKUP(B52,TABELA,5,0)/100*C52,0)</f>
        <v>10.073200000000002</v>
      </c>
    </row>
    <row r="53" spans="1:7" ht="15.75" thickBot="1" x14ac:dyDescent="0.3">
      <c r="A53" s="34"/>
      <c r="B53" s="8"/>
      <c r="C53" s="25"/>
      <c r="D53" s="30">
        <f>IF(C53&gt;0,VLOOKUP(B53,TABELA,2,0)/100*C53,0)</f>
        <v>0</v>
      </c>
      <c r="E53" s="30">
        <f>IF(C53&gt;0,VLOOKUP(B53,TABELA,3,0)/100*C53,0)</f>
        <v>0</v>
      </c>
      <c r="F53" s="30">
        <f>IF(C53&gt;0,VLOOKUP(B53,TABELA,4,0)/100*C53,0)</f>
        <v>0</v>
      </c>
      <c r="G53" s="31">
        <f>IF(C53&gt;0,VLOOKUP(B53,TABELA,5,0)/100*C53,0)</f>
        <v>0</v>
      </c>
    </row>
    <row r="54" spans="1:7" ht="15.75" thickBot="1" x14ac:dyDescent="0.3">
      <c r="A54" s="35"/>
      <c r="B54" s="36" t="s">
        <v>4</v>
      </c>
      <c r="C54" s="26">
        <f>SUM(C51:C53)</f>
        <v>90</v>
      </c>
      <c r="D54" s="27">
        <f>SUM(D51:D53)</f>
        <v>324.44828736835484</v>
      </c>
      <c r="E54" s="27">
        <f>SUM(E51:E53)</f>
        <v>3.7197331708272294</v>
      </c>
      <c r="F54" s="27">
        <f>SUM(F51:F53)</f>
        <v>44.059600162506101</v>
      </c>
      <c r="G54" s="28">
        <f>SUM(G51:G53)</f>
        <v>12.573200000000002</v>
      </c>
    </row>
    <row r="55" spans="1:7" s="1" customFormat="1" x14ac:dyDescent="0.25"/>
    <row r="56" spans="1:7" s="1" customFormat="1" x14ac:dyDescent="0.25"/>
    <row r="57" spans="1:7" s="1" customFormat="1" x14ac:dyDescent="0.25"/>
    <row r="58" spans="1:7" s="1" customFormat="1" x14ac:dyDescent="0.25"/>
    <row r="59" spans="1:7" s="1" customFormat="1" x14ac:dyDescent="0.25"/>
    <row r="60" spans="1:7" s="1" customFormat="1" x14ac:dyDescent="0.25"/>
    <row r="61" spans="1:7" s="1" customFormat="1" x14ac:dyDescent="0.25"/>
    <row r="62" spans="1:7" s="1" customFormat="1" x14ac:dyDescent="0.25"/>
    <row r="63" spans="1:7" s="1" customFormat="1" x14ac:dyDescent="0.25"/>
    <row r="64" spans="1:7" s="1" customFormat="1" x14ac:dyDescent="0.25"/>
    <row r="65" s="1" customFormat="1" x14ac:dyDescent="0.25"/>
    <row r="66" s="1" customFormat="1" x14ac:dyDescent="0.25"/>
    <row r="67" s="1" customFormat="1" x14ac:dyDescent="0.25"/>
    <row r="68" s="1" customFormat="1" x14ac:dyDescent="0.25"/>
  </sheetData>
  <mergeCells count="2">
    <mergeCell ref="B5:C6"/>
    <mergeCell ref="B2:C4"/>
  </mergeCells>
  <pageMargins left="0.511811024" right="0.511811024" top="0.78740157499999996" bottom="0.78740157499999996" header="0.31496062000000002" footer="0.31496062000000002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ALIMENTOS!$B$5:$B$588</xm:f>
          </x14:formula1>
          <xm:sqref>B51:B53 B35:B39 B43:B47 B11:B15 B27:B31 B19:B23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67"/>
  <sheetViews>
    <sheetView zoomScaleNormal="100" workbookViewId="0">
      <pane ySplit="8" topLeftCell="A49" activePane="bottomLeft" state="frozen"/>
      <selection pane="bottomLeft" activeCell="D56" sqref="D56"/>
    </sheetView>
  </sheetViews>
  <sheetFormatPr defaultRowHeight="15" x14ac:dyDescent="0.25"/>
  <cols>
    <col min="1" max="1" width="8.7109375" customWidth="1"/>
    <col min="2" max="2" width="44.42578125" customWidth="1"/>
    <col min="3" max="3" width="11.28515625" customWidth="1"/>
    <col min="4" max="4" width="12.5703125" customWidth="1"/>
    <col min="5" max="5" width="17.42578125" customWidth="1"/>
    <col min="6" max="6" width="13.140625" customWidth="1"/>
    <col min="7" max="7" width="12.7109375" customWidth="1"/>
    <col min="8" max="8" width="9.140625" style="1"/>
    <col min="9" max="9" width="10" style="1" customWidth="1"/>
  </cols>
  <sheetData>
    <row r="1" spans="1:9" s="1" customFormat="1" x14ac:dyDescent="0.25"/>
    <row r="2" spans="1:9" s="1" customFormat="1" x14ac:dyDescent="0.25">
      <c r="B2" s="107" t="s">
        <v>5</v>
      </c>
      <c r="C2" s="108"/>
      <c r="D2" s="23" t="s">
        <v>6</v>
      </c>
      <c r="E2" s="23" t="s">
        <v>9</v>
      </c>
      <c r="F2" s="23" t="s">
        <v>7</v>
      </c>
      <c r="G2" s="23" t="s">
        <v>8</v>
      </c>
    </row>
    <row r="3" spans="1:9" s="1" customFormat="1" ht="17.25" customHeight="1" x14ac:dyDescent="0.25">
      <c r="B3" s="109"/>
      <c r="C3" s="110"/>
      <c r="D3" s="84">
        <f>INTRODUÇÃO!D13</f>
        <v>2466.4320000000007</v>
      </c>
      <c r="E3" s="5">
        <f>INTRODUÇÃO!B5</f>
        <v>0.4</v>
      </c>
      <c r="F3" s="5">
        <f>INTRODUÇÃO!B6</f>
        <v>0.4</v>
      </c>
      <c r="G3" s="5">
        <f>INTRODUÇÃO!B7</f>
        <v>0.2</v>
      </c>
      <c r="H3" s="2"/>
      <c r="I3" s="3"/>
    </row>
    <row r="4" spans="1:9" s="1" customFormat="1" ht="15" customHeight="1" x14ac:dyDescent="0.25">
      <c r="B4" s="111"/>
      <c r="C4" s="112"/>
      <c r="D4" s="7"/>
      <c r="E4" s="6">
        <f>INTRODUÇÃO!D10</f>
        <v>205.53600000000006</v>
      </c>
      <c r="F4" s="6">
        <f>INTRODUÇÃO!C11</f>
        <v>274.04800000000006</v>
      </c>
      <c r="G4" s="6">
        <f>INTRODUÇÃO!C12</f>
        <v>60.899555555555565</v>
      </c>
      <c r="H4" s="4"/>
      <c r="I4" s="4"/>
    </row>
    <row r="5" spans="1:9" s="1" customFormat="1" ht="17.25" customHeight="1" x14ac:dyDescent="0.25">
      <c r="B5" s="113" t="s">
        <v>10</v>
      </c>
      <c r="C5" s="114"/>
      <c r="D5" s="101">
        <f>D6/D3</f>
        <v>1.0177033725931148</v>
      </c>
      <c r="E5" s="101">
        <f>E6/E4</f>
        <v>1.0155735035079827</v>
      </c>
      <c r="F5" s="101">
        <f>F6/F4</f>
        <v>0.98425686759126085</v>
      </c>
      <c r="G5" s="101">
        <f>G6/G4</f>
        <v>0.97009410760158787</v>
      </c>
      <c r="H5" s="4"/>
      <c r="I5" s="4"/>
    </row>
    <row r="6" spans="1:9" s="1" customFormat="1" x14ac:dyDescent="0.25">
      <c r="B6" s="115"/>
      <c r="C6" s="116"/>
      <c r="D6" s="102">
        <f>D16+D23+D31+D39+D47+D53</f>
        <v>2510.0961646715823</v>
      </c>
      <c r="E6" s="102">
        <f>E16+E23+E31+E39+E47+E53</f>
        <v>208.73691561701679</v>
      </c>
      <c r="F6" s="102">
        <f t="shared" ref="F6:G6" si="0">F16+F23+F31+F39+F47+F53</f>
        <v>269.7336260496499</v>
      </c>
      <c r="G6" s="102">
        <f t="shared" si="0"/>
        <v>59.078299999999999</v>
      </c>
      <c r="I6" s="4"/>
    </row>
    <row r="7" spans="1:9" s="1" customFormat="1" x14ac:dyDescent="0.25"/>
    <row r="8" spans="1:9" s="1" customFormat="1" x14ac:dyDescent="0.25">
      <c r="B8" s="3" t="s">
        <v>11</v>
      </c>
      <c r="C8" s="3" t="s">
        <v>597</v>
      </c>
      <c r="D8" s="22" t="s">
        <v>6</v>
      </c>
      <c r="E8" s="22" t="s">
        <v>12</v>
      </c>
      <c r="F8" s="22" t="s">
        <v>13</v>
      </c>
      <c r="G8" s="3" t="s">
        <v>14</v>
      </c>
    </row>
    <row r="9" spans="1:9" ht="15.75" thickBot="1" x14ac:dyDescent="0.3">
      <c r="A9" s="1"/>
      <c r="B9" s="1"/>
      <c r="C9" s="1"/>
      <c r="D9" s="40"/>
      <c r="E9" s="40"/>
      <c r="F9" s="40"/>
      <c r="G9" s="1"/>
    </row>
    <row r="10" spans="1:9" ht="15.75" thickBot="1" x14ac:dyDescent="0.3">
      <c r="A10" s="33"/>
      <c r="B10" s="26" t="s">
        <v>600</v>
      </c>
      <c r="C10" s="26"/>
      <c r="D10" s="32"/>
      <c r="E10" s="37">
        <f>E4*25%</f>
        <v>51.384000000000015</v>
      </c>
      <c r="F10" s="37">
        <f>F4/6</f>
        <v>45.674666666666674</v>
      </c>
      <c r="G10" s="38">
        <v>0</v>
      </c>
    </row>
    <row r="11" spans="1:9" x14ac:dyDescent="0.25">
      <c r="A11" s="34"/>
      <c r="B11" s="8" t="s">
        <v>629</v>
      </c>
      <c r="C11" s="29">
        <v>250</v>
      </c>
      <c r="D11" s="30">
        <f>IF(C11&gt;0,VLOOKUP(B11,TABELA,2,0)/100*C11,0)</f>
        <v>88.75</v>
      </c>
      <c r="E11" s="30">
        <f>IF(C11&gt;0,VLOOKUP(B11,ALIMENTOS!B5:F588,3,0)/100*C11,0)</f>
        <v>12.5</v>
      </c>
      <c r="F11" s="30">
        <f>IF(C11&gt;0,VLOOKUP(B11,TABELA,4,0)/100*C11,0)</f>
        <v>8.625</v>
      </c>
      <c r="G11" s="31">
        <f>IF(C11&gt;0,VLOOKUP(B11,TABELA,5,0)/100*C11,0)</f>
        <v>0</v>
      </c>
    </row>
    <row r="12" spans="1:9" ht="15.75" thickBot="1" x14ac:dyDescent="0.3">
      <c r="A12" s="34"/>
      <c r="B12" s="8" t="s">
        <v>420</v>
      </c>
      <c r="C12" s="24">
        <v>100</v>
      </c>
      <c r="D12" s="30">
        <f>IF(C12&gt;0,VLOOKUP(B12,TABELA,2,0)/100*C12,0)</f>
        <v>159.18500719261172</v>
      </c>
      <c r="E12" s="30">
        <f>IF(C12&gt;0,VLOOKUP(B12,TABELA,3,0)/100*C12,0)</f>
        <v>0</v>
      </c>
      <c r="F12" s="30">
        <f>IF(C12&gt;0,VLOOKUP(B12,TABELA,4,0)/100*C12,0)</f>
        <v>32.033333333333339</v>
      </c>
      <c r="G12" s="31">
        <f>IF(C12&gt;0,VLOOKUP(B12,TABELA,5,0)/100*C12,0)</f>
        <v>2.4836666666666667</v>
      </c>
    </row>
    <row r="13" spans="1:9" ht="15.75" thickBot="1" x14ac:dyDescent="0.3">
      <c r="A13" s="39">
        <v>0.33333333333333331</v>
      </c>
      <c r="B13" s="8" t="s">
        <v>194</v>
      </c>
      <c r="C13" s="24">
        <v>100</v>
      </c>
      <c r="D13" s="30">
        <f>IF(C13&gt;0,VLOOKUP(B13,TABELA,2,0)/100*C13,0)</f>
        <v>91.52884782608696</v>
      </c>
      <c r="E13" s="30">
        <f>IF(C13&gt;0,VLOOKUP(B13,TABELA,3,0)/100*C13,0)</f>
        <v>23.848115942028986</v>
      </c>
      <c r="F13" s="30">
        <f>IF(C13&gt;0,VLOOKUP(B13,TABELA,4,0)/100*C13,0)</f>
        <v>1.3985507246376814</v>
      </c>
      <c r="G13" s="31">
        <f>IF(C13&gt;0,VLOOKUP(B13,TABELA,5,0)/100*C13,0)</f>
        <v>0.11666666666666665</v>
      </c>
    </row>
    <row r="14" spans="1:9" x14ac:dyDescent="0.25">
      <c r="A14" s="34"/>
      <c r="B14" s="8" t="s">
        <v>628</v>
      </c>
      <c r="C14" s="24">
        <v>20</v>
      </c>
      <c r="D14" s="30">
        <f>IF(C14&gt;0,VLOOKUP(B14,TABELA,2,0)/100*C14,0)</f>
        <v>72.8</v>
      </c>
      <c r="E14" s="30">
        <f>IF(C14&gt;0,VLOOKUP(B14,TABELA,3,0)/100*C14,0)</f>
        <v>12</v>
      </c>
      <c r="F14" s="30">
        <f>IF(C14&gt;0,VLOOKUP(B14,TABELA,4,0)/100*C14,0)</f>
        <v>2.84</v>
      </c>
      <c r="G14" s="31">
        <f>IF(C14&gt;0,VLOOKUP(B14,TABELA,5,0)/100*C14,0)</f>
        <v>1.42</v>
      </c>
    </row>
    <row r="15" spans="1:9" ht="15.75" thickBot="1" x14ac:dyDescent="0.3">
      <c r="A15" s="34"/>
      <c r="B15" s="8"/>
      <c r="C15" s="25"/>
      <c r="D15" s="30">
        <f>IF(C15&gt;0,VLOOKUP(B15,TABELA,2,0)/100*C15,0)</f>
        <v>0</v>
      </c>
      <c r="E15" s="30">
        <f>IF(C15&gt;0,VLOOKUP(B15,TABELA,3,0)/100*C15,0)</f>
        <v>0</v>
      </c>
      <c r="F15" s="30">
        <f>IF(C15&gt;0,VLOOKUP(B15,TABELA,4,0)/100*C15,0)</f>
        <v>0</v>
      </c>
      <c r="G15" s="31">
        <f>IF(C15&gt;0,VLOOKUP(B15,TABELA,5,0)/100*C15,0)</f>
        <v>0</v>
      </c>
    </row>
    <row r="16" spans="1:9" ht="15.75" thickBot="1" x14ac:dyDescent="0.3">
      <c r="A16" s="35"/>
      <c r="B16" s="36" t="s">
        <v>4</v>
      </c>
      <c r="C16" s="26">
        <f>SUM(C11:C15)</f>
        <v>470</v>
      </c>
      <c r="D16" s="27">
        <f>SUM(D11:D15)</f>
        <v>412.26385501869868</v>
      </c>
      <c r="E16" s="27">
        <f>SUM(E11:E15)</f>
        <v>48.348115942028983</v>
      </c>
      <c r="F16" s="27">
        <f>SUM(F11:F15)</f>
        <v>44.896884057971022</v>
      </c>
      <c r="G16" s="28">
        <f>SUM(G11:G15)</f>
        <v>4.0203333333333333</v>
      </c>
    </row>
    <row r="17" spans="1:7" s="1" customFormat="1" ht="15.75" thickBot="1" x14ac:dyDescent="0.3">
      <c r="D17" s="21"/>
      <c r="E17" s="21"/>
      <c r="F17" s="21"/>
      <c r="G17" s="21"/>
    </row>
    <row r="18" spans="1:7" ht="15.75" thickBot="1" x14ac:dyDescent="0.3">
      <c r="A18" s="33"/>
      <c r="B18" s="26" t="s">
        <v>601</v>
      </c>
      <c r="C18" s="26"/>
      <c r="D18" s="32"/>
      <c r="E18" s="37">
        <f>E4*50%</f>
        <v>102.76800000000003</v>
      </c>
      <c r="F18" s="37">
        <f>F4/6</f>
        <v>45.674666666666674</v>
      </c>
      <c r="G18" s="38">
        <v>0</v>
      </c>
    </row>
    <row r="19" spans="1:7" ht="15.75" thickBot="1" x14ac:dyDescent="0.3">
      <c r="A19" s="34"/>
      <c r="B19" s="8" t="s">
        <v>605</v>
      </c>
      <c r="C19" s="24">
        <v>50</v>
      </c>
      <c r="D19" s="30">
        <f>IF(C19&gt;0,VLOOKUP(B19,TABELA,2,0)/100*C19,0)</f>
        <v>180</v>
      </c>
      <c r="E19" s="30">
        <f>IF(C19&gt;0,VLOOKUP(B19,TABELA,3,0)/100*C19,0)</f>
        <v>45</v>
      </c>
      <c r="F19" s="30">
        <f>IF(C19&gt;0,VLOOKUP(B19,TABELA,4,0)/100*C19,0)</f>
        <v>0</v>
      </c>
      <c r="G19" s="31">
        <f>IF(C19&gt;0,VLOOKUP(B19,TABELA,5,0)/100*C19,0)</f>
        <v>0</v>
      </c>
    </row>
    <row r="20" spans="1:7" ht="15.75" thickBot="1" x14ac:dyDescent="0.3">
      <c r="A20" s="39">
        <v>0.47916666666666669</v>
      </c>
      <c r="B20" s="8" t="s">
        <v>604</v>
      </c>
      <c r="C20" s="29">
        <v>40</v>
      </c>
      <c r="D20" s="30">
        <f>IF(C20&gt;0,VLOOKUP(B20,TABELA,2,0)/100*C20,0)</f>
        <v>154.66399999999999</v>
      </c>
      <c r="E20" s="30">
        <f>IF(C20&gt;0,VLOOKUP(B20,TABELA,3,0)/100*C20,0)</f>
        <v>2.4</v>
      </c>
      <c r="F20" s="30">
        <f>IF(C20&gt;0,VLOOKUP(B20,TABELA,4,0)/100*C20,0)</f>
        <v>32</v>
      </c>
      <c r="G20" s="31">
        <f>IF(C20&gt;0,VLOOKUP(B20,TABELA,5,0)/100*C20,0)</f>
        <v>1.8640000000000001</v>
      </c>
    </row>
    <row r="21" spans="1:7" x14ac:dyDescent="0.25">
      <c r="A21" s="72"/>
      <c r="B21" s="8" t="s">
        <v>631</v>
      </c>
      <c r="C21" s="24">
        <v>60</v>
      </c>
      <c r="D21" s="30">
        <f>IF(C21&gt;0,VLOOKUP(B21,TABELA,2,0)/100*C21,0)</f>
        <v>220.8</v>
      </c>
      <c r="E21" s="30">
        <f>IF(C21&gt;0,VLOOKUP(B21,TABELA,3,0)/100*C21,0)</f>
        <v>55.2</v>
      </c>
      <c r="F21" s="30">
        <f>IF(C21&gt;0,VLOOKUP(B21,TABELA,4,0)/100*C21,0)</f>
        <v>0</v>
      </c>
      <c r="G21" s="31">
        <f>IF(C21&gt;0,VLOOKUP(B21,TABELA,5,0)/100*C21,0)</f>
        <v>0</v>
      </c>
    </row>
    <row r="22" spans="1:7" ht="15.75" thickBot="1" x14ac:dyDescent="0.3">
      <c r="A22" s="34"/>
      <c r="B22" s="8" t="s">
        <v>420</v>
      </c>
      <c r="C22" s="24">
        <v>50</v>
      </c>
      <c r="D22" s="30">
        <f>IF(C22&gt;0,VLOOKUP(B22,TABELA,2,0)/100*C22,0)</f>
        <v>79.59250359630586</v>
      </c>
      <c r="E22" s="30">
        <f>IF(C22&gt;0,VLOOKUP(B22,TABELA,3,0)/100*C22,0)</f>
        <v>0</v>
      </c>
      <c r="F22" s="30">
        <f>IF(C22&gt;0,VLOOKUP(B22,TABELA,4,0)/100*C22,0)</f>
        <v>16.016666666666669</v>
      </c>
      <c r="G22" s="31">
        <f>IF(C22&gt;0,VLOOKUP(B22,TABELA,5,0)/100*C22,0)</f>
        <v>1.2418333333333333</v>
      </c>
    </row>
    <row r="23" spans="1:7" ht="15.75" thickBot="1" x14ac:dyDescent="0.3">
      <c r="A23" s="35"/>
      <c r="B23" s="36" t="s">
        <v>4</v>
      </c>
      <c r="C23" s="26">
        <f>SUM(C19:C22)</f>
        <v>200</v>
      </c>
      <c r="D23" s="27">
        <f>SUM(D19:D22)</f>
        <v>635.05650359630579</v>
      </c>
      <c r="E23" s="27">
        <f>SUM(E19:E22)</f>
        <v>102.6</v>
      </c>
      <c r="F23" s="27">
        <f>SUM(F19:F22)</f>
        <v>48.016666666666666</v>
      </c>
      <c r="G23" s="28">
        <f>SUM(G19:G22)</f>
        <v>3.1058333333333334</v>
      </c>
    </row>
    <row r="24" spans="1:7" s="1" customFormat="1" ht="15.75" thickBot="1" x14ac:dyDescent="0.3">
      <c r="D24" s="20"/>
      <c r="E24" s="20"/>
      <c r="F24" s="20"/>
      <c r="G24" s="21"/>
    </row>
    <row r="25" spans="1:7" ht="15.75" thickBot="1" x14ac:dyDescent="0.3">
      <c r="A25" s="33"/>
      <c r="B25" s="26" t="s">
        <v>598</v>
      </c>
      <c r="C25" s="26"/>
      <c r="D25" s="32"/>
      <c r="E25" s="37">
        <f>E4*25%</f>
        <v>51.384000000000015</v>
      </c>
      <c r="F25" s="37">
        <f>F4/6</f>
        <v>45.674666666666674</v>
      </c>
      <c r="G25" s="38">
        <v>0</v>
      </c>
    </row>
    <row r="26" spans="1:7" x14ac:dyDescent="0.25">
      <c r="A26" s="34"/>
      <c r="B26" s="8" t="s">
        <v>17</v>
      </c>
      <c r="C26" s="29">
        <v>200</v>
      </c>
      <c r="D26" s="30">
        <f>IF(C26&gt;0,VLOOKUP(B26,TABELA,2,0)/100*C26,0)</f>
        <v>247.069785</v>
      </c>
      <c r="E26" s="30">
        <f>IF(C26&gt;0,VLOOKUP(B26,TABELA,3,0)/100*C26,0)</f>
        <v>51.619500000000009</v>
      </c>
      <c r="F26" s="30">
        <f>IF(C26&gt;0,VLOOKUP(B26,TABELA,4,0)/100*C26,0)</f>
        <v>5.1764999999999999</v>
      </c>
      <c r="G26" s="31">
        <f>IF(C26&gt;0,VLOOKUP(B26,TABELA,5,0)/100*C26,0)</f>
        <v>2.0006666666666666</v>
      </c>
    </row>
    <row r="27" spans="1:7" ht="15.75" thickBot="1" x14ac:dyDescent="0.3">
      <c r="A27" s="34"/>
      <c r="B27" s="8" t="s">
        <v>420</v>
      </c>
      <c r="C27" s="24">
        <v>120</v>
      </c>
      <c r="D27" s="30">
        <f>IF(C27&gt;0,VLOOKUP(B27,TABELA,2,0)/100*C27,0)</f>
        <v>191.02200863113407</v>
      </c>
      <c r="E27" s="30">
        <f>IF(C27&gt;0,VLOOKUP(B27,TABELA,3,0)/100*C27,0)</f>
        <v>0</v>
      </c>
      <c r="F27" s="30">
        <f>IF(C27&gt;0,VLOOKUP(B27,TABELA,4,0)/100*C27,0)</f>
        <v>38.440000000000005</v>
      </c>
      <c r="G27" s="31">
        <f>IF(C27&gt;0,VLOOKUP(B27,TABELA,5,0)/100*C27,0)</f>
        <v>2.9803999999999999</v>
      </c>
    </row>
    <row r="28" spans="1:7" ht="15.75" thickBot="1" x14ac:dyDescent="0.3">
      <c r="A28" s="39">
        <v>0.52083333333333337</v>
      </c>
      <c r="B28" s="8"/>
      <c r="C28" s="24"/>
      <c r="D28" s="30">
        <f>IF(C28&gt;0,VLOOKUP(B28,TABELA,2,0)/100*C28,0)</f>
        <v>0</v>
      </c>
      <c r="E28" s="30">
        <f>IF(C28&gt;0,VLOOKUP(B28,TABELA,3,0)/100*C28,0)</f>
        <v>0</v>
      </c>
      <c r="F28" s="30">
        <f>IF(C28&gt;0,VLOOKUP(B28,TABELA,4,0)/100*C28,0)</f>
        <v>0</v>
      </c>
      <c r="G28" s="31">
        <f>IF(C28&gt;0,VLOOKUP(B28,TABELA,5,0)/100*C28,0)</f>
        <v>0</v>
      </c>
    </row>
    <row r="29" spans="1:7" x14ac:dyDescent="0.25">
      <c r="A29" s="34"/>
      <c r="B29" s="8"/>
      <c r="C29" s="24"/>
      <c r="D29" s="30">
        <f>IF(C29&gt;0,VLOOKUP(B29,TABELA,2,0)/100*C29,0)</f>
        <v>0</v>
      </c>
      <c r="E29" s="30">
        <f>IF(C29&gt;0,VLOOKUP(B29,TABELA,3,0)/100*C29,0)</f>
        <v>0</v>
      </c>
      <c r="F29" s="30">
        <f>IF(C29&gt;0,VLOOKUP(B29,TABELA,4,0)/100*C29,0)</f>
        <v>0</v>
      </c>
      <c r="G29" s="31">
        <f>IF(C29&gt;0,VLOOKUP(B29,TABELA,5,0)/100*C29,0)</f>
        <v>0</v>
      </c>
    </row>
    <row r="30" spans="1:7" ht="15.75" thickBot="1" x14ac:dyDescent="0.3">
      <c r="A30" s="34"/>
      <c r="B30" s="8"/>
      <c r="C30" s="25"/>
      <c r="D30" s="30">
        <f>IF(C30&gt;0,VLOOKUP(B30,TABELA,2,0)/100*C30,0)</f>
        <v>0</v>
      </c>
      <c r="E30" s="30">
        <f>IF(C30&gt;0,VLOOKUP(B30,TABELA,3,0)/100*C30,0)</f>
        <v>0</v>
      </c>
      <c r="F30" s="30">
        <f>IF(C30&gt;0,VLOOKUP(B30,TABELA,4,0)/100*C30,0)</f>
        <v>0</v>
      </c>
      <c r="G30" s="31">
        <f>IF(C30&gt;0,VLOOKUP(B30,TABELA,5,0)/100*C30,0)</f>
        <v>0</v>
      </c>
    </row>
    <row r="31" spans="1:7" ht="15.75" thickBot="1" x14ac:dyDescent="0.3">
      <c r="A31" s="35"/>
      <c r="B31" s="36" t="s">
        <v>4</v>
      </c>
      <c r="C31" s="26">
        <f>SUM(C26:C30)</f>
        <v>320</v>
      </c>
      <c r="D31" s="27">
        <f>SUM(D26:D30)</f>
        <v>438.09179363113407</v>
      </c>
      <c r="E31" s="27">
        <f>SUM(E26:E30)</f>
        <v>51.619500000000009</v>
      </c>
      <c r="F31" s="27">
        <f>SUM(F26:F30)</f>
        <v>43.616500000000002</v>
      </c>
      <c r="G31" s="28">
        <f>SUM(G26:G30)</f>
        <v>4.981066666666667</v>
      </c>
    </row>
    <row r="32" spans="1:7" s="1" customFormat="1" ht="15.75" thickBot="1" x14ac:dyDescent="0.3">
      <c r="D32" s="20"/>
      <c r="E32" s="20"/>
      <c r="F32" s="20"/>
      <c r="G32" s="21"/>
    </row>
    <row r="33" spans="1:7" ht="15.75" thickBot="1" x14ac:dyDescent="0.3">
      <c r="A33" s="33"/>
      <c r="B33" s="26" t="s">
        <v>599</v>
      </c>
      <c r="C33" s="26"/>
      <c r="D33" s="32"/>
      <c r="E33" s="37">
        <v>0</v>
      </c>
      <c r="F33" s="37">
        <f>F4/6</f>
        <v>45.674666666666674</v>
      </c>
      <c r="G33" s="41">
        <f>G4/3</f>
        <v>20.299851851851855</v>
      </c>
    </row>
    <row r="34" spans="1:7" x14ac:dyDescent="0.25">
      <c r="A34" s="34"/>
      <c r="B34" s="8" t="s">
        <v>495</v>
      </c>
      <c r="C34" s="29">
        <v>200</v>
      </c>
      <c r="D34" s="30">
        <f>IF(C34&gt;0,VLOOKUP(B34,TABELA,2,0)/100*C34,0)</f>
        <v>291.40034000000003</v>
      </c>
      <c r="E34" s="30">
        <f>IF(C34&gt;0,VLOOKUP(B34,TABELA,3,0)/100*C34,0)</f>
        <v>1.2298333333333471</v>
      </c>
      <c r="F34" s="30">
        <f>IF(C34&gt;0,VLOOKUP(B34,TABELA,4,0)/100*C34,0)</f>
        <v>26.587499999999999</v>
      </c>
      <c r="G34" s="31">
        <f>IF(C34&gt;0,VLOOKUP(B34,TABELA,5,0)/100*C34,0)</f>
        <v>18.952666666666666</v>
      </c>
    </row>
    <row r="35" spans="1:7" ht="15.75" thickBot="1" x14ac:dyDescent="0.3">
      <c r="A35" s="34"/>
      <c r="B35" s="8" t="s">
        <v>418</v>
      </c>
      <c r="C35" s="24">
        <v>50</v>
      </c>
      <c r="D35" s="30">
        <f>IF(C35&gt;0,VLOOKUP(B35,TABELA,2,0)/100*C35,0)</f>
        <v>81.437381673157219</v>
      </c>
      <c r="E35" s="30">
        <f>IF(C35&gt;0,VLOOKUP(B35,TABELA,3,0)/100*C35,0)</f>
        <v>0</v>
      </c>
      <c r="F35" s="30">
        <f>IF(C35&gt;0,VLOOKUP(B35,TABELA,4,0)/100*C35,0)</f>
        <v>15.734375</v>
      </c>
      <c r="G35" s="31">
        <f>IF(C35&gt;0,VLOOKUP(B35,TABELA,5,0)/100*C35,0)</f>
        <v>1.58</v>
      </c>
    </row>
    <row r="36" spans="1:7" ht="15.75" thickBot="1" x14ac:dyDescent="0.3">
      <c r="A36" s="39">
        <v>0.66666666666666663</v>
      </c>
      <c r="B36" s="8"/>
      <c r="C36" s="24"/>
      <c r="D36" s="30">
        <f>IF(C36&gt;0,VLOOKUP(B36,TABELA,2,0)/100*C36,0)</f>
        <v>0</v>
      </c>
      <c r="E36" s="30">
        <f>IF(C36&gt;0,VLOOKUP(B36,TABELA,3,0)/100*C36,0)</f>
        <v>0</v>
      </c>
      <c r="F36" s="30">
        <f>IF(C36&gt;0,VLOOKUP(B36,TABELA,4,0)/100*C36,0)</f>
        <v>0</v>
      </c>
      <c r="G36" s="31">
        <f>IF(C36&gt;0,VLOOKUP(B36,TABELA,5,0)/100*C36,0)</f>
        <v>0</v>
      </c>
    </row>
    <row r="37" spans="1:7" x14ac:dyDescent="0.25">
      <c r="A37" s="34"/>
      <c r="B37" s="8"/>
      <c r="C37" s="24"/>
      <c r="D37" s="30">
        <f>IF(C37&gt;0,VLOOKUP(B37,TABELA,2,0)/100*C37,0)</f>
        <v>0</v>
      </c>
      <c r="E37" s="30">
        <f>IF(C37&gt;0,VLOOKUP(B37,TABELA,3,0)/100*C37,0)</f>
        <v>0</v>
      </c>
      <c r="F37" s="30">
        <f>IF(C37&gt;0,VLOOKUP(B37,TABELA,4,0)/100*C37,0)</f>
        <v>0</v>
      </c>
      <c r="G37" s="31">
        <f>IF(C37&gt;0,VLOOKUP(B37,TABELA,5,0)/100*C37,0)</f>
        <v>0</v>
      </c>
    </row>
    <row r="38" spans="1:7" ht="15.75" thickBot="1" x14ac:dyDescent="0.3">
      <c r="A38" s="34"/>
      <c r="B38" s="8"/>
      <c r="C38" s="25"/>
      <c r="D38" s="30">
        <f>IF(C38&gt;0,VLOOKUP(B38,TABELA,2,0)/100*C38,0)</f>
        <v>0</v>
      </c>
      <c r="E38" s="30">
        <f>IF(C38&gt;0,VLOOKUP(B38,TABELA,3,0)/100*C38,0)</f>
        <v>0</v>
      </c>
      <c r="F38" s="30">
        <f>IF(C38&gt;0,VLOOKUP(B38,TABELA,4,0)/100*C38,0)</f>
        <v>0</v>
      </c>
      <c r="G38" s="31">
        <f>IF(C38&gt;0,VLOOKUP(B38,TABELA,5,0)/100*C38,0)</f>
        <v>0</v>
      </c>
    </row>
    <row r="39" spans="1:7" ht="15.75" thickBot="1" x14ac:dyDescent="0.3">
      <c r="A39" s="35"/>
      <c r="B39" s="36" t="s">
        <v>4</v>
      </c>
      <c r="C39" s="26">
        <f>SUM(C34:C38)</f>
        <v>250</v>
      </c>
      <c r="D39" s="27">
        <f>SUM(D34:D38)</f>
        <v>372.83772167315726</v>
      </c>
      <c r="E39" s="27">
        <f>SUM(E34:E38)</f>
        <v>1.2298333333333471</v>
      </c>
      <c r="F39" s="27">
        <f>SUM(F34:F38)</f>
        <v>42.321874999999999</v>
      </c>
      <c r="G39" s="28">
        <f>SUM(G34:G38)</f>
        <v>20.532666666666664</v>
      </c>
    </row>
    <row r="40" spans="1:7" s="1" customFormat="1" ht="15.75" thickBot="1" x14ac:dyDescent="0.3">
      <c r="D40" s="21"/>
      <c r="E40" s="21"/>
      <c r="F40" s="21"/>
      <c r="G40" s="21"/>
    </row>
    <row r="41" spans="1:7" ht="15.75" thickBot="1" x14ac:dyDescent="0.3">
      <c r="A41" s="33"/>
      <c r="B41" s="26" t="s">
        <v>602</v>
      </c>
      <c r="C41" s="26"/>
      <c r="D41" s="32"/>
      <c r="E41" s="37">
        <v>0</v>
      </c>
      <c r="F41" s="37">
        <f>F4/6</f>
        <v>45.674666666666674</v>
      </c>
      <c r="G41" s="41">
        <f>G4/3</f>
        <v>20.299851851851855</v>
      </c>
    </row>
    <row r="42" spans="1:7" x14ac:dyDescent="0.25">
      <c r="A42" s="34"/>
      <c r="B42" s="8" t="s">
        <v>471</v>
      </c>
      <c r="C42" s="29">
        <v>40</v>
      </c>
      <c r="D42" s="30">
        <f>IF(C42&gt;0,VLOOKUP(B42,TABELA,2,0)/100*C42,0)</f>
        <v>131.94828736835484</v>
      </c>
      <c r="E42" s="30">
        <f>IF(C42&gt;0,VLOOKUP(B42,TABELA,3,0)/100*C42,0)</f>
        <v>1.2197331708272294</v>
      </c>
      <c r="F42" s="30">
        <f>IF(C42&gt;0,VLOOKUP(B42,TABELA,4,0)/100*C42,0)</f>
        <v>9.0596001625061042</v>
      </c>
      <c r="G42" s="31">
        <f>IF(C42&gt;0,VLOOKUP(B42,TABELA,5,0)/100*C42,0)</f>
        <v>10.073200000000002</v>
      </c>
    </row>
    <row r="43" spans="1:7" ht="15.75" thickBot="1" x14ac:dyDescent="0.3">
      <c r="A43" s="34"/>
      <c r="B43" s="8" t="s">
        <v>418</v>
      </c>
      <c r="C43" s="24">
        <v>120</v>
      </c>
      <c r="D43" s="30">
        <f>IF(C43&gt;0,VLOOKUP(B43,TABELA,2,0)/100*C43,0)</f>
        <v>195.44971601557731</v>
      </c>
      <c r="E43" s="30">
        <f>IF(C43&gt;0,VLOOKUP(B43,TABELA,3,0)/100*C43,0)</f>
        <v>0</v>
      </c>
      <c r="F43" s="30">
        <f>IF(C43&gt;0,VLOOKUP(B43,TABELA,4,0)/100*C43,0)</f>
        <v>37.762500000000003</v>
      </c>
      <c r="G43" s="31">
        <f>IF(C43&gt;0,VLOOKUP(B43,TABELA,5,0)/100*C43,0)</f>
        <v>3.7920000000000003</v>
      </c>
    </row>
    <row r="44" spans="1:7" ht="15.75" thickBot="1" x14ac:dyDescent="0.3">
      <c r="A44" s="39">
        <v>0.79166666666666663</v>
      </c>
      <c r="B44" s="8"/>
      <c r="C44" s="24"/>
      <c r="D44" s="30">
        <f>IF(C44&gt;0,VLOOKUP(B44,TABELA,2,0)/100*C44,0)</f>
        <v>0</v>
      </c>
      <c r="E44" s="30">
        <f>IF(C44&gt;0,VLOOKUP(B44,TABELA,3,0)/100*C44,0)</f>
        <v>0</v>
      </c>
      <c r="F44" s="30">
        <f>IF(C44&gt;0,VLOOKUP(B44,TABELA,4,0)/100*C44,0)</f>
        <v>0</v>
      </c>
      <c r="G44" s="31">
        <f>IF(C44&gt;0,VLOOKUP(B44,TABELA,5,0)/100*C44,0)</f>
        <v>0</v>
      </c>
    </row>
    <row r="45" spans="1:7" x14ac:dyDescent="0.25">
      <c r="A45" s="34"/>
      <c r="B45" s="8"/>
      <c r="C45" s="24"/>
      <c r="D45" s="30">
        <f>IF(C45&gt;0,VLOOKUP(B45,TABELA,2,0)/100*C45,0)</f>
        <v>0</v>
      </c>
      <c r="E45" s="30">
        <f>IF(C45&gt;0,VLOOKUP(B45,TABELA,3,0)/100*C45,0)</f>
        <v>0</v>
      </c>
      <c r="F45" s="30">
        <f>IF(C45&gt;0,VLOOKUP(B45,TABELA,4,0)/100*C45,0)</f>
        <v>0</v>
      </c>
      <c r="G45" s="31">
        <f>IF(C45&gt;0,VLOOKUP(B45,TABELA,5,0)/100*C45,0)</f>
        <v>0</v>
      </c>
    </row>
    <row r="46" spans="1:7" ht="15.75" thickBot="1" x14ac:dyDescent="0.3">
      <c r="A46" s="34"/>
      <c r="B46" s="8"/>
      <c r="C46" s="25"/>
      <c r="D46" s="30">
        <f>IF(C46&gt;0,VLOOKUP(B46,TABELA,2,0)/100*C46,0)</f>
        <v>0</v>
      </c>
      <c r="E46" s="30">
        <f>IF(C46&gt;0,VLOOKUP(B46,TABELA,3,0)/100*C46,0)</f>
        <v>0</v>
      </c>
      <c r="F46" s="30">
        <f>IF(C46&gt;0,VLOOKUP(B46,TABELA,4,0)/100*C46,0)</f>
        <v>0</v>
      </c>
      <c r="G46" s="31">
        <f>IF(C46&gt;0,VLOOKUP(B46,TABELA,5,0)/100*C46,0)</f>
        <v>0</v>
      </c>
    </row>
    <row r="47" spans="1:7" ht="15.75" thickBot="1" x14ac:dyDescent="0.3">
      <c r="A47" s="35"/>
      <c r="B47" s="36" t="s">
        <v>4</v>
      </c>
      <c r="C47" s="26">
        <f>SUM(C42:C46)</f>
        <v>160</v>
      </c>
      <c r="D47" s="27">
        <f>SUM(D42:D46)</f>
        <v>327.39800338393218</v>
      </c>
      <c r="E47" s="27">
        <f>SUM(E42:E46)</f>
        <v>1.2197331708272294</v>
      </c>
      <c r="F47" s="27">
        <f>SUM(F42:F46)</f>
        <v>46.822100162506104</v>
      </c>
      <c r="G47" s="28">
        <f>SUM(G42:G46)</f>
        <v>13.865200000000002</v>
      </c>
    </row>
    <row r="48" spans="1:7" s="1" customFormat="1" ht="15.75" thickBot="1" x14ac:dyDescent="0.3"/>
    <row r="49" spans="1:7" ht="15.75" thickBot="1" x14ac:dyDescent="0.3">
      <c r="A49" s="33"/>
      <c r="B49" s="26" t="s">
        <v>603</v>
      </c>
      <c r="C49" s="26"/>
      <c r="D49" s="32"/>
      <c r="E49" s="37">
        <v>0</v>
      </c>
      <c r="F49" s="37">
        <f>F4/6</f>
        <v>45.674666666666674</v>
      </c>
      <c r="G49" s="41">
        <f>G4/3</f>
        <v>20.299851851851855</v>
      </c>
    </row>
    <row r="50" spans="1:7" ht="15.75" thickBot="1" x14ac:dyDescent="0.3">
      <c r="A50" s="34"/>
      <c r="B50" s="8" t="s">
        <v>627</v>
      </c>
      <c r="C50" s="24">
        <v>50</v>
      </c>
      <c r="D50" s="30">
        <f>IF(C50&gt;0,VLOOKUP(B50,TABELA,2,0)/100*C50,0)</f>
        <v>192.5</v>
      </c>
      <c r="E50" s="30">
        <f>IF(C50&gt;0,VLOOKUP(B50,TABELA,3,0)/100*C50,0)</f>
        <v>2.5</v>
      </c>
      <c r="F50" s="30">
        <f>IF(C50&gt;0,VLOOKUP(B50,TABELA,4,0)/100*C50,0)</f>
        <v>35</v>
      </c>
      <c r="G50" s="31">
        <f>IF(C50&gt;0,VLOOKUP(B50,TABELA,5,0)/100*C50,0)</f>
        <v>2.5</v>
      </c>
    </row>
    <row r="51" spans="1:7" ht="15.75" thickBot="1" x14ac:dyDescent="0.3">
      <c r="A51" s="39">
        <v>0.9375</v>
      </c>
      <c r="B51" s="8" t="s">
        <v>471</v>
      </c>
      <c r="C51" s="24">
        <v>40</v>
      </c>
      <c r="D51" s="30">
        <f>IF(C51&gt;0,VLOOKUP(B51,TABELA,2,0)/100*C51,0)</f>
        <v>131.94828736835484</v>
      </c>
      <c r="E51" s="30">
        <f>IF(C51&gt;0,VLOOKUP(B51,TABELA,3,0)/100*C51,0)</f>
        <v>1.2197331708272294</v>
      </c>
      <c r="F51" s="30">
        <f>IF(C51&gt;0,VLOOKUP(B51,TABELA,4,0)/100*C51,0)</f>
        <v>9.0596001625061042</v>
      </c>
      <c r="G51" s="31">
        <f>IF(C51&gt;0,VLOOKUP(B51,TABELA,5,0)/100*C51,0)</f>
        <v>10.073200000000002</v>
      </c>
    </row>
    <row r="52" spans="1:7" ht="15.75" thickBot="1" x14ac:dyDescent="0.3">
      <c r="A52" s="34"/>
      <c r="B52" s="8"/>
      <c r="C52" s="25"/>
      <c r="D52" s="30">
        <f>IF(C52&gt;0,VLOOKUP(B52,TABELA,2,0)/100*C52,0)</f>
        <v>0</v>
      </c>
      <c r="E52" s="30">
        <f>IF(C52&gt;0,VLOOKUP(B52,TABELA,3,0)/100*C52,0)</f>
        <v>0</v>
      </c>
      <c r="F52" s="30">
        <f>IF(C52&gt;0,VLOOKUP(B52,TABELA,4,0)/100*C52,0)</f>
        <v>0</v>
      </c>
      <c r="G52" s="31">
        <f>IF(C52&gt;0,VLOOKUP(B52,TABELA,5,0)/100*C52,0)</f>
        <v>0</v>
      </c>
    </row>
    <row r="53" spans="1:7" ht="15.75" thickBot="1" x14ac:dyDescent="0.3">
      <c r="A53" s="35"/>
      <c r="B53" s="36" t="s">
        <v>4</v>
      </c>
      <c r="C53" s="26">
        <f>SUM(C50:C52)</f>
        <v>90</v>
      </c>
      <c r="D53" s="27">
        <f>SUM(D50:D52)</f>
        <v>324.44828736835484</v>
      </c>
      <c r="E53" s="27">
        <f>SUM(E50:E52)</f>
        <v>3.7197331708272294</v>
      </c>
      <c r="F53" s="27">
        <f>SUM(F50:F52)</f>
        <v>44.059600162506101</v>
      </c>
      <c r="G53" s="28">
        <f>SUM(G50:G52)</f>
        <v>12.573200000000002</v>
      </c>
    </row>
    <row r="54" spans="1:7" s="1" customFormat="1" x14ac:dyDescent="0.25"/>
    <row r="55" spans="1:7" s="1" customFormat="1" x14ac:dyDescent="0.25"/>
    <row r="56" spans="1:7" s="1" customFormat="1" x14ac:dyDescent="0.25"/>
    <row r="57" spans="1:7" s="1" customFormat="1" x14ac:dyDescent="0.25"/>
    <row r="58" spans="1:7" s="1" customFormat="1" x14ac:dyDescent="0.25"/>
    <row r="59" spans="1:7" s="1" customFormat="1" x14ac:dyDescent="0.25"/>
    <row r="60" spans="1:7" s="1" customFormat="1" x14ac:dyDescent="0.25"/>
    <row r="61" spans="1:7" s="1" customFormat="1" x14ac:dyDescent="0.25"/>
    <row r="62" spans="1:7" s="1" customFormat="1" x14ac:dyDescent="0.25"/>
    <row r="63" spans="1:7" s="1" customFormat="1" x14ac:dyDescent="0.25"/>
    <row r="64" spans="1:7" s="1" customFormat="1" x14ac:dyDescent="0.25"/>
    <row r="65" s="1" customFormat="1" x14ac:dyDescent="0.25"/>
    <row r="66" s="1" customFormat="1" x14ac:dyDescent="0.25"/>
    <row r="67" s="1" customFormat="1" x14ac:dyDescent="0.25"/>
  </sheetData>
  <mergeCells count="2">
    <mergeCell ref="B2:C4"/>
    <mergeCell ref="B5:C6"/>
  </mergeCells>
  <pageMargins left="0.511811024" right="0.511811024" top="0.78740157499999996" bottom="0.78740157499999996" header="0.31496062000000002" footer="0.31496062000000002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ALIMENTOS!$B$5:$B$588</xm:f>
          </x14:formula1>
          <xm:sqref>B11:B14 B19:B22 B50:B52 B42:B43</xm:sqref>
        </x14:dataValidation>
        <x14:dataValidation type="list" allowBlank="1" showInputMessage="1" showErrorMessage="1">
          <x14:formula1>
            <xm:f>ALIMENTOS!$B$5:$B$588</xm:f>
          </x14:formula1>
          <xm:sqref>B15</xm:sqref>
        </x14:dataValidation>
        <x14:dataValidation type="list" allowBlank="1" showInputMessage="1" showErrorMessage="1">
          <x14:formula1>
            <xm:f>ALIMENTOS!$B$5:$B$588</xm:f>
          </x14:formula1>
          <xm:sqref>B26:B30</xm:sqref>
        </x14:dataValidation>
        <x14:dataValidation type="list" allowBlank="1" showInputMessage="1" showErrorMessage="1">
          <x14:formula1>
            <xm:f>ALIMENTOS!$B$5:$B$588</xm:f>
          </x14:formula1>
          <xm:sqref>B44:B46</xm:sqref>
        </x14:dataValidation>
        <x14:dataValidation type="list" allowBlank="1" showInputMessage="1" showErrorMessage="1">
          <x14:formula1>
            <xm:f>ALIMENTOS!$B$5:$B$588</xm:f>
          </x14:formula1>
          <xm:sqref>B34:B38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588"/>
  <sheetViews>
    <sheetView workbookViewId="0">
      <pane ySplit="3" topLeftCell="A551" activePane="bottomLeft" state="frozen"/>
      <selection pane="bottomLeft" activeCell="E597" sqref="E597"/>
    </sheetView>
  </sheetViews>
  <sheetFormatPr defaultRowHeight="15" x14ac:dyDescent="0.25"/>
  <cols>
    <col min="2" max="2" width="42.5703125" customWidth="1"/>
    <col min="3" max="3" width="9.140625" style="62"/>
    <col min="4" max="4" width="16.42578125" style="62" customWidth="1"/>
    <col min="5" max="5" width="10.5703125" style="62" customWidth="1"/>
    <col min="6" max="6" width="9.140625" style="62"/>
  </cols>
  <sheetData>
    <row r="2" spans="2:6" ht="15" customHeight="1" x14ac:dyDescent="0.25">
      <c r="D2" s="62" t="s">
        <v>596</v>
      </c>
      <c r="E2" s="62" t="s">
        <v>7</v>
      </c>
      <c r="F2" s="62" t="s">
        <v>595</v>
      </c>
    </row>
    <row r="3" spans="2:6" x14ac:dyDescent="0.25">
      <c r="B3" s="9"/>
      <c r="C3" s="63" t="s">
        <v>15</v>
      </c>
      <c r="D3" s="63" t="s">
        <v>16</v>
      </c>
      <c r="E3" s="63" t="s">
        <v>16</v>
      </c>
      <c r="F3" s="63" t="s">
        <v>16</v>
      </c>
    </row>
    <row r="4" spans="2:6" x14ac:dyDescent="0.25">
      <c r="B4" s="19"/>
      <c r="C4" s="64"/>
      <c r="D4" s="64"/>
      <c r="E4" s="64"/>
      <c r="F4" s="64"/>
    </row>
    <row r="5" spans="2:6" x14ac:dyDescent="0.25">
      <c r="B5" s="18" t="s">
        <v>625</v>
      </c>
      <c r="C5" s="42">
        <v>209.3762544589043</v>
      </c>
      <c r="D5" s="42">
        <v>57.63666666666667</v>
      </c>
      <c r="E5" s="42">
        <v>0.31666666666666665</v>
      </c>
      <c r="F5" s="43">
        <v>9.8000000000000018E-2</v>
      </c>
    </row>
    <row r="6" spans="2:6" x14ac:dyDescent="0.25">
      <c r="B6" s="18" t="s">
        <v>626</v>
      </c>
      <c r="C6" s="42">
        <v>195.62747482178608</v>
      </c>
      <c r="D6" s="42">
        <v>54.003583333333331</v>
      </c>
      <c r="E6" s="42">
        <v>0.19375000000000001</v>
      </c>
      <c r="F6" s="43">
        <v>6.7333333333333342E-2</v>
      </c>
    </row>
    <row r="7" spans="2:6" x14ac:dyDescent="0.25">
      <c r="B7" s="11" t="s">
        <v>178</v>
      </c>
      <c r="C7" s="44">
        <v>96.154708695652204</v>
      </c>
      <c r="D7" s="45">
        <v>6.0308695652173965</v>
      </c>
      <c r="E7" s="46">
        <v>1.2391304347826086</v>
      </c>
      <c r="F7" s="44">
        <v>8.3966666666666665</v>
      </c>
    </row>
    <row r="8" spans="2:6" x14ac:dyDescent="0.25">
      <c r="B8" s="11" t="s">
        <v>179</v>
      </c>
      <c r="C8" s="46">
        <v>48.322213043478243</v>
      </c>
      <c r="D8" s="45">
        <v>12.334637681159411</v>
      </c>
      <c r="E8" s="46">
        <v>0.85869565217391308</v>
      </c>
      <c r="F8" s="47">
        <v>0.12333333333333334</v>
      </c>
    </row>
    <row r="9" spans="2:6" x14ac:dyDescent="0.25">
      <c r="B9" s="13" t="s">
        <v>180</v>
      </c>
      <c r="C9" s="42">
        <v>30.591799194335923</v>
      </c>
      <c r="D9" s="42">
        <v>7.7986666666666622</v>
      </c>
      <c r="E9" s="42">
        <v>0.46666666666666662</v>
      </c>
      <c r="F9" s="43">
        <v>0.11333333333333333</v>
      </c>
    </row>
    <row r="10" spans="2:6" x14ac:dyDescent="0.25">
      <c r="B10" s="13" t="s">
        <v>283</v>
      </c>
      <c r="C10" s="42">
        <v>111.6155034511884</v>
      </c>
      <c r="D10" s="42">
        <v>0</v>
      </c>
      <c r="E10" s="42">
        <v>23.524999999999999</v>
      </c>
      <c r="F10" s="43">
        <v>1.2376666666666667</v>
      </c>
    </row>
    <row r="11" spans="2:6" x14ac:dyDescent="0.25">
      <c r="B11" s="11" t="s">
        <v>285</v>
      </c>
      <c r="C11" s="48">
        <v>59.11303324858347</v>
      </c>
      <c r="D11" s="45">
        <v>0</v>
      </c>
      <c r="E11" s="48">
        <v>13.083333333333332</v>
      </c>
      <c r="F11" s="49">
        <v>0.36</v>
      </c>
    </row>
    <row r="12" spans="2:6" x14ac:dyDescent="0.25">
      <c r="B12" s="13" t="s">
        <v>286</v>
      </c>
      <c r="C12" s="42">
        <v>129.64352590286731</v>
      </c>
      <c r="D12" s="42">
        <v>0</v>
      </c>
      <c r="E12" s="42">
        <v>27.610416666666666</v>
      </c>
      <c r="F12" s="43">
        <v>1.3023333333333333</v>
      </c>
    </row>
    <row r="13" spans="2:6" x14ac:dyDescent="0.25">
      <c r="B13" s="13" t="s">
        <v>284</v>
      </c>
      <c r="C13" s="42">
        <v>91.103548395554228</v>
      </c>
      <c r="D13" s="42">
        <v>0</v>
      </c>
      <c r="E13" s="42">
        <v>19.345833333333331</v>
      </c>
      <c r="F13" s="43">
        <v>0.94200000000000006</v>
      </c>
    </row>
    <row r="14" spans="2:6" x14ac:dyDescent="0.25">
      <c r="B14" s="11" t="s">
        <v>181</v>
      </c>
      <c r="C14" s="48">
        <v>62.424098408540061</v>
      </c>
      <c r="D14" s="45">
        <v>14.926999999999998</v>
      </c>
      <c r="E14" s="48">
        <v>0.83333333333333337</v>
      </c>
      <c r="F14" s="48">
        <v>0.70333333333333325</v>
      </c>
    </row>
    <row r="15" spans="2:6" x14ac:dyDescent="0.25">
      <c r="B15" s="11" t="s">
        <v>81</v>
      </c>
      <c r="C15" s="48">
        <v>48.043742500000008</v>
      </c>
      <c r="D15" s="45">
        <v>10.760916666666668</v>
      </c>
      <c r="E15" s="48">
        <v>1.4437500000000001</v>
      </c>
      <c r="F15" s="45">
        <v>0.72933333333333328</v>
      </c>
    </row>
    <row r="16" spans="2:6" x14ac:dyDescent="0.25">
      <c r="B16" s="11" t="s">
        <v>82</v>
      </c>
      <c r="C16" s="46">
        <v>38.599294202898562</v>
      </c>
      <c r="D16" s="45">
        <v>8.3602898550724678</v>
      </c>
      <c r="E16" s="46">
        <v>1.7463768115942029</v>
      </c>
      <c r="F16" s="46">
        <v>0.53666666666666674</v>
      </c>
    </row>
    <row r="17" spans="2:6" x14ac:dyDescent="0.25">
      <c r="B17" s="11" t="s">
        <v>83</v>
      </c>
      <c r="C17" s="46">
        <v>12.364436231884042</v>
      </c>
      <c r="D17" s="45">
        <v>2.6665217391304306</v>
      </c>
      <c r="E17" s="46">
        <v>0.96014492753623182</v>
      </c>
      <c r="F17" s="47">
        <v>0.06</v>
      </c>
    </row>
    <row r="18" spans="2:6" x14ac:dyDescent="0.25">
      <c r="B18" s="14" t="s">
        <v>84</v>
      </c>
      <c r="C18" s="42">
        <v>29.003822031756222</v>
      </c>
      <c r="D18" s="42">
        <v>5.9819166666666614</v>
      </c>
      <c r="E18" s="42">
        <v>0.39374999999999999</v>
      </c>
      <c r="F18" s="42">
        <v>0.79900000000000004</v>
      </c>
    </row>
    <row r="19" spans="2:6" x14ac:dyDescent="0.25">
      <c r="B19" s="11" t="s">
        <v>85</v>
      </c>
      <c r="C19" s="48">
        <v>24.466267949700352</v>
      </c>
      <c r="D19" s="45">
        <v>6.1228333333333387</v>
      </c>
      <c r="E19" s="48">
        <v>0.67083333333333339</v>
      </c>
      <c r="F19" s="49">
        <v>0.11599999999999999</v>
      </c>
    </row>
    <row r="20" spans="2:6" x14ac:dyDescent="0.25">
      <c r="B20" s="11" t="s">
        <v>86</v>
      </c>
      <c r="C20" s="48">
        <v>15.038520000000023</v>
      </c>
      <c r="D20" s="45">
        <v>2.977000000000007</v>
      </c>
      <c r="E20" s="48">
        <v>1.125</v>
      </c>
      <c r="F20" s="49">
        <v>0.19899999999999998</v>
      </c>
    </row>
    <row r="21" spans="2:6" x14ac:dyDescent="0.25">
      <c r="B21" s="11" t="s">
        <v>87</v>
      </c>
      <c r="C21" s="46">
        <v>19.279126086956484</v>
      </c>
      <c r="D21" s="45">
        <v>4.292028985507236</v>
      </c>
      <c r="E21" s="46">
        <v>1.1413043478260869</v>
      </c>
      <c r="F21" s="47">
        <v>0.14000000000000001</v>
      </c>
    </row>
    <row r="22" spans="2:6" x14ac:dyDescent="0.25">
      <c r="B22" s="14" t="s">
        <v>88</v>
      </c>
      <c r="C22" s="42">
        <v>24.429602187653359</v>
      </c>
      <c r="D22" s="42">
        <v>4.1869166666666597</v>
      </c>
      <c r="E22" s="42">
        <v>1.0687500000000001</v>
      </c>
      <c r="F22" s="42">
        <v>0.82133333333333336</v>
      </c>
    </row>
    <row r="23" spans="2:6" x14ac:dyDescent="0.25">
      <c r="B23" s="11" t="s">
        <v>89</v>
      </c>
      <c r="C23" s="48">
        <v>30.810702228816336</v>
      </c>
      <c r="D23" s="45">
        <v>7.8674199999999992</v>
      </c>
      <c r="E23" s="48">
        <v>0.63958333333333328</v>
      </c>
      <c r="F23" s="49">
        <v>0.13900000000000001</v>
      </c>
    </row>
    <row r="24" spans="2:6" x14ac:dyDescent="0.25">
      <c r="B24" s="11" t="s">
        <v>182</v>
      </c>
      <c r="C24" s="48">
        <v>110.29759000000001</v>
      </c>
      <c r="D24" s="45">
        <v>21.45516666666667</v>
      </c>
      <c r="E24" s="48">
        <v>0.72083333333333344</v>
      </c>
      <c r="F24" s="48">
        <v>3.6603333333333334</v>
      </c>
    </row>
    <row r="25" spans="2:6" x14ac:dyDescent="0.25">
      <c r="B25" s="13" t="s">
        <v>183</v>
      </c>
      <c r="C25" s="42">
        <v>58.045368872821328</v>
      </c>
      <c r="D25" s="42">
        <v>6.2084166666666665</v>
      </c>
      <c r="E25" s="42">
        <v>0.79791666666666672</v>
      </c>
      <c r="F25" s="43">
        <v>3.9443333333333332</v>
      </c>
    </row>
    <row r="26" spans="2:6" x14ac:dyDescent="0.25">
      <c r="B26" s="11" t="s">
        <v>525</v>
      </c>
      <c r="C26" s="48">
        <v>289.21166666666664</v>
      </c>
      <c r="D26" s="45">
        <v>19.113833333333332</v>
      </c>
      <c r="E26" s="48">
        <v>8.345833333333335</v>
      </c>
      <c r="F26" s="49">
        <v>19.930333333333333</v>
      </c>
    </row>
    <row r="27" spans="2:6" x14ac:dyDescent="0.25">
      <c r="B27" s="11" t="s">
        <v>90</v>
      </c>
      <c r="C27" s="48">
        <v>20.942342499999942</v>
      </c>
      <c r="D27" s="45">
        <v>4.630916666666657</v>
      </c>
      <c r="E27" s="48">
        <v>1.4437500000000001</v>
      </c>
      <c r="F27" s="49">
        <v>0.106</v>
      </c>
    </row>
    <row r="28" spans="2:6" x14ac:dyDescent="0.25">
      <c r="B28" s="11" t="s">
        <v>184</v>
      </c>
      <c r="C28" s="48">
        <v>33.462270000000032</v>
      </c>
      <c r="D28" s="45">
        <v>7.9664166666666718</v>
      </c>
      <c r="E28" s="48">
        <v>0.90625</v>
      </c>
      <c r="F28" s="49">
        <v>0.20766666666666667</v>
      </c>
    </row>
    <row r="29" spans="2:6" x14ac:dyDescent="0.25">
      <c r="B29" s="11" t="s">
        <v>185</v>
      </c>
      <c r="C29" s="48">
        <v>21.936799999999977</v>
      </c>
      <c r="D29" s="45">
        <v>5.5413333333333306</v>
      </c>
      <c r="E29" s="48">
        <v>0.59166666666666679</v>
      </c>
      <c r="F29" s="50" t="s">
        <v>59</v>
      </c>
    </row>
    <row r="30" spans="2:6" x14ac:dyDescent="0.25">
      <c r="B30" s="11" t="s">
        <v>498</v>
      </c>
      <c r="C30" s="46">
        <v>401.02</v>
      </c>
      <c r="D30" s="45">
        <v>91.176666666666662</v>
      </c>
      <c r="E30" s="46">
        <v>4.2033333333333331</v>
      </c>
      <c r="F30" s="51">
        <v>2.1666666666666665</v>
      </c>
    </row>
    <row r="31" spans="2:6" x14ac:dyDescent="0.25">
      <c r="B31" s="11" t="s">
        <v>499</v>
      </c>
      <c r="C31" s="46">
        <v>386.84572399999996</v>
      </c>
      <c r="D31" s="45">
        <v>99.61</v>
      </c>
      <c r="E31" s="46">
        <v>0.32</v>
      </c>
      <c r="F31" s="47" t="s">
        <v>59</v>
      </c>
    </row>
    <row r="32" spans="2:6" x14ac:dyDescent="0.25">
      <c r="B32" s="18" t="s">
        <v>500</v>
      </c>
      <c r="C32" s="42">
        <v>368.55482252438867</v>
      </c>
      <c r="D32" s="42">
        <v>94.45</v>
      </c>
      <c r="E32" s="42">
        <v>0.7583333333333333</v>
      </c>
      <c r="F32" s="43">
        <v>9.2000000000000012E-2</v>
      </c>
    </row>
    <row r="33" spans="2:6" x14ac:dyDescent="0.25">
      <c r="B33" s="11" t="s">
        <v>501</v>
      </c>
      <c r="C33" s="46">
        <v>386.57482399999992</v>
      </c>
      <c r="D33" s="45">
        <v>99.54</v>
      </c>
      <c r="E33" s="46">
        <v>0.32</v>
      </c>
      <c r="F33" s="47" t="s">
        <v>59</v>
      </c>
    </row>
    <row r="34" spans="2:6" x14ac:dyDescent="0.25">
      <c r="B34" s="11" t="s">
        <v>91</v>
      </c>
      <c r="C34" s="46">
        <v>16.578801449275325</v>
      </c>
      <c r="D34" s="45">
        <v>2.2515942028985423</v>
      </c>
      <c r="E34" s="46">
        <v>2.6884057971014492</v>
      </c>
      <c r="F34" s="47">
        <v>0.23666666666666666</v>
      </c>
    </row>
    <row r="35" spans="2:6" x14ac:dyDescent="0.25">
      <c r="B35" s="11" t="s">
        <v>627</v>
      </c>
      <c r="C35" s="48">
        <v>385</v>
      </c>
      <c r="D35" s="45">
        <v>5</v>
      </c>
      <c r="E35" s="48">
        <v>70</v>
      </c>
      <c r="F35" s="49">
        <v>5</v>
      </c>
    </row>
    <row r="36" spans="2:6" x14ac:dyDescent="0.25">
      <c r="B36" s="11" t="s">
        <v>92</v>
      </c>
      <c r="C36" s="48">
        <v>8.7949032368660518</v>
      </c>
      <c r="D36" s="45">
        <v>1.7453333333333474</v>
      </c>
      <c r="E36" s="48">
        <v>0.60833333333333339</v>
      </c>
      <c r="F36" s="49">
        <v>0.129</v>
      </c>
    </row>
    <row r="37" spans="2:6" x14ac:dyDescent="0.25">
      <c r="B37" s="11" t="s">
        <v>93</v>
      </c>
      <c r="C37" s="46">
        <v>10.68085652173921</v>
      </c>
      <c r="D37" s="45">
        <v>1.6955072463768253</v>
      </c>
      <c r="E37" s="46">
        <v>1.3478260869565217</v>
      </c>
      <c r="F37" s="47">
        <v>0.16</v>
      </c>
    </row>
    <row r="38" spans="2:6" x14ac:dyDescent="0.25">
      <c r="B38" s="11" t="s">
        <v>94</v>
      </c>
      <c r="C38" s="46">
        <v>13.820901449275343</v>
      </c>
      <c r="D38" s="45">
        <v>2.4282608695652179</v>
      </c>
      <c r="E38" s="46">
        <v>1.6884057971014494</v>
      </c>
      <c r="F38" s="47">
        <v>0.12333333333333334</v>
      </c>
    </row>
    <row r="39" spans="2:6" x14ac:dyDescent="0.25">
      <c r="B39" s="13" t="s">
        <v>95</v>
      </c>
      <c r="C39" s="42">
        <v>12.716997363467993</v>
      </c>
      <c r="D39" s="42">
        <v>2.4934166666666613</v>
      </c>
      <c r="E39" s="42">
        <v>0.90625</v>
      </c>
      <c r="F39" s="42">
        <v>0.19166666666666665</v>
      </c>
    </row>
    <row r="40" spans="2:6" x14ac:dyDescent="0.25">
      <c r="B40" s="11" t="s">
        <v>96</v>
      </c>
      <c r="C40" s="48">
        <v>29.183613081057864</v>
      </c>
      <c r="D40" s="45">
        <v>5.2409999999999988</v>
      </c>
      <c r="E40" s="48">
        <v>2.6583333333333332</v>
      </c>
      <c r="F40" s="49">
        <v>0.47633333333333333</v>
      </c>
    </row>
    <row r="41" spans="2:6" x14ac:dyDescent="0.25">
      <c r="B41" s="11" t="s">
        <v>97</v>
      </c>
      <c r="C41" s="46">
        <v>113.12987826086957</v>
      </c>
      <c r="D41" s="45">
        <v>23.905797101449277</v>
      </c>
      <c r="E41" s="46">
        <v>7.0108695652173907</v>
      </c>
      <c r="F41" s="47">
        <v>0.22</v>
      </c>
    </row>
    <row r="42" spans="2:6" x14ac:dyDescent="0.25">
      <c r="B42" s="12" t="s">
        <v>98</v>
      </c>
      <c r="C42" s="42">
        <v>31.507919353246699</v>
      </c>
      <c r="D42" s="42">
        <v>6.8781666666666688</v>
      </c>
      <c r="E42" s="42">
        <v>1.4125000000000001</v>
      </c>
      <c r="F42" s="52">
        <v>0.13966666666666669</v>
      </c>
    </row>
    <row r="43" spans="2:6" x14ac:dyDescent="0.25">
      <c r="B43" s="11" t="s">
        <v>99</v>
      </c>
      <c r="C43" s="46">
        <v>18.034428985507237</v>
      </c>
      <c r="D43" s="45">
        <v>3.3352173913043464</v>
      </c>
      <c r="E43" s="46">
        <v>1.7681159420289856</v>
      </c>
      <c r="F43" s="47">
        <v>0.21666666666666667</v>
      </c>
    </row>
    <row r="44" spans="2:6" x14ac:dyDescent="0.25">
      <c r="B44" s="11" t="s">
        <v>100</v>
      </c>
      <c r="C44" s="48">
        <v>65.08191082886853</v>
      </c>
      <c r="D44" s="45">
        <v>5.701499999999994</v>
      </c>
      <c r="E44" s="48">
        <v>1.7041666666666666</v>
      </c>
      <c r="F44" s="48">
        <v>4.8470000000000004</v>
      </c>
    </row>
    <row r="45" spans="2:6" x14ac:dyDescent="0.25">
      <c r="B45" s="11" t="s">
        <v>186</v>
      </c>
      <c r="C45" s="48">
        <v>182.84662000000003</v>
      </c>
      <c r="D45" s="45">
        <v>46.89266666666667</v>
      </c>
      <c r="E45" s="45">
        <v>0.40833333333333338</v>
      </c>
      <c r="F45" s="50" t="s">
        <v>59</v>
      </c>
    </row>
    <row r="46" spans="2:6" x14ac:dyDescent="0.25">
      <c r="B46" s="11" t="s">
        <v>187</v>
      </c>
      <c r="C46" s="46">
        <v>52.54248260869565</v>
      </c>
      <c r="D46" s="45">
        <v>13.851594202898553</v>
      </c>
      <c r="E46" s="46">
        <v>0.77173913043478259</v>
      </c>
      <c r="F46" s="50" t="s">
        <v>59</v>
      </c>
    </row>
    <row r="47" spans="2:6" x14ac:dyDescent="0.25">
      <c r="B47" s="11" t="s">
        <v>188</v>
      </c>
      <c r="C47" s="48">
        <v>177.35918531537055</v>
      </c>
      <c r="D47" s="45">
        <v>47.658000000000001</v>
      </c>
      <c r="E47" s="48">
        <v>1.0249999999999999</v>
      </c>
      <c r="F47" s="49">
        <v>0.28033333333333332</v>
      </c>
    </row>
    <row r="48" spans="2:6" x14ac:dyDescent="0.25">
      <c r="B48" s="11" t="s">
        <v>584</v>
      </c>
      <c r="C48" s="48">
        <v>580.74695455607048</v>
      </c>
      <c r="D48" s="45">
        <v>29.547240000000002</v>
      </c>
      <c r="E48" s="48">
        <v>18.554759385108948</v>
      </c>
      <c r="F48" s="48">
        <v>47.324333333333335</v>
      </c>
    </row>
    <row r="49" spans="2:6" x14ac:dyDescent="0.25">
      <c r="B49" s="11" t="s">
        <v>554</v>
      </c>
      <c r="C49" s="48">
        <v>544.05265579943341</v>
      </c>
      <c r="D49" s="45">
        <v>20.313533333333336</v>
      </c>
      <c r="E49" s="48">
        <v>27.190800189971927</v>
      </c>
      <c r="F49" s="49">
        <v>43.85</v>
      </c>
    </row>
    <row r="50" spans="2:6" x14ac:dyDescent="0.25">
      <c r="B50" s="13" t="s">
        <v>555</v>
      </c>
      <c r="C50" s="42">
        <v>605.78109291701924</v>
      </c>
      <c r="D50" s="42">
        <v>18.702486509641012</v>
      </c>
      <c r="E50" s="42">
        <v>22.475180157025655</v>
      </c>
      <c r="F50" s="43">
        <v>53.963333333333338</v>
      </c>
    </row>
    <row r="51" spans="2:6" x14ac:dyDescent="0.25">
      <c r="B51" s="15" t="s">
        <v>333</v>
      </c>
      <c r="C51" s="42">
        <v>128.85725581200919</v>
      </c>
      <c r="D51" s="42">
        <v>2.8620000000000041</v>
      </c>
      <c r="E51" s="42">
        <v>13.45</v>
      </c>
      <c r="F51" s="43">
        <v>6.6906666666666661</v>
      </c>
    </row>
    <row r="52" spans="2:6" x14ac:dyDescent="0.25">
      <c r="B52" s="11" t="s">
        <v>526</v>
      </c>
      <c r="C52" s="48">
        <v>153.77199999999999</v>
      </c>
      <c r="D52" s="45">
        <v>11.584833333333329</v>
      </c>
      <c r="E52" s="48">
        <v>10.829166666666667</v>
      </c>
      <c r="F52" s="45">
        <v>7.1239999999999997</v>
      </c>
    </row>
    <row r="53" spans="2:6" x14ac:dyDescent="0.25">
      <c r="B53" s="10" t="s">
        <v>17</v>
      </c>
      <c r="C53" s="48">
        <v>123.53489250000001</v>
      </c>
      <c r="D53" s="45">
        <v>25.809750000000001</v>
      </c>
      <c r="E53" s="48">
        <v>2.5882499999999999</v>
      </c>
      <c r="F53" s="48">
        <v>1.0003333333333333</v>
      </c>
    </row>
    <row r="54" spans="2:6" x14ac:dyDescent="0.25">
      <c r="B54" s="11" t="s">
        <v>18</v>
      </c>
      <c r="C54" s="53">
        <v>359.67800203260879</v>
      </c>
      <c r="D54" s="45">
        <v>77.45071413043479</v>
      </c>
      <c r="E54" s="48">
        <v>7.3232858695652174</v>
      </c>
      <c r="F54" s="48">
        <v>1.8648333333333333</v>
      </c>
    </row>
    <row r="55" spans="2:6" x14ac:dyDescent="0.25">
      <c r="B55" s="11" t="s">
        <v>19</v>
      </c>
      <c r="C55" s="53">
        <v>128.25848566666664</v>
      </c>
      <c r="D55" s="45">
        <v>28.059849999999994</v>
      </c>
      <c r="E55" s="48">
        <v>2.5208166666666667</v>
      </c>
      <c r="F55" s="54">
        <v>0.22699999999999998</v>
      </c>
    </row>
    <row r="56" spans="2:6" x14ac:dyDescent="0.25">
      <c r="B56" s="11" t="s">
        <v>20</v>
      </c>
      <c r="C56" s="48">
        <v>357.78927311594202</v>
      </c>
      <c r="D56" s="45">
        <v>78.759543478260866</v>
      </c>
      <c r="E56" s="48">
        <v>7.1585398550724637</v>
      </c>
      <c r="F56" s="45">
        <v>0.33500000000000002</v>
      </c>
    </row>
    <row r="57" spans="2:6" x14ac:dyDescent="0.25">
      <c r="B57" s="11" t="s">
        <v>21</v>
      </c>
      <c r="C57" s="48">
        <v>130.11964833333332</v>
      </c>
      <c r="D57" s="45">
        <v>28.192583333333332</v>
      </c>
      <c r="E57" s="48">
        <v>2.5684166666666668</v>
      </c>
      <c r="F57" s="49">
        <v>0.36166666666666664</v>
      </c>
    </row>
    <row r="58" spans="2:6" x14ac:dyDescent="0.25">
      <c r="B58" s="11" t="s">
        <v>22</v>
      </c>
      <c r="C58" s="48">
        <v>358.11676145652171</v>
      </c>
      <c r="D58" s="45">
        <v>78.88145036231883</v>
      </c>
      <c r="E58" s="48">
        <v>7.2418829710144941</v>
      </c>
      <c r="F58" s="46">
        <v>0.27550000000000002</v>
      </c>
    </row>
    <row r="59" spans="2:6" x14ac:dyDescent="0.25">
      <c r="B59" s="11" t="s">
        <v>189</v>
      </c>
      <c r="C59" s="48">
        <v>96.971587447921436</v>
      </c>
      <c r="D59" s="45">
        <v>25.332166666666662</v>
      </c>
      <c r="E59" s="48">
        <v>0.97083333333333321</v>
      </c>
      <c r="F59" s="49">
        <v>0.30033333333333334</v>
      </c>
    </row>
    <row r="60" spans="2:6" x14ac:dyDescent="0.25">
      <c r="B60" s="11" t="s">
        <v>287</v>
      </c>
      <c r="C60" s="48">
        <v>165.91056057890256</v>
      </c>
      <c r="D60" s="45">
        <v>0</v>
      </c>
      <c r="E60" s="48">
        <v>26.1875</v>
      </c>
      <c r="F60" s="49">
        <v>5.9966666666666661</v>
      </c>
    </row>
    <row r="61" spans="2:6" x14ac:dyDescent="0.25">
      <c r="B61" s="11" t="s">
        <v>288</v>
      </c>
      <c r="C61" s="44">
        <v>117.50099999999998</v>
      </c>
      <c r="D61" s="45">
        <v>0</v>
      </c>
      <c r="E61" s="46">
        <v>25.68</v>
      </c>
      <c r="F61" s="55">
        <v>0.87</v>
      </c>
    </row>
    <row r="62" spans="2:6" x14ac:dyDescent="0.25">
      <c r="B62" s="11" t="s">
        <v>23</v>
      </c>
      <c r="C62" s="46">
        <v>393.82268944927546</v>
      </c>
      <c r="D62" s="45">
        <v>66.635640579710156</v>
      </c>
      <c r="E62" s="46">
        <v>13.921026086956523</v>
      </c>
      <c r="F62" s="46">
        <v>8.4966666666666661</v>
      </c>
    </row>
    <row r="63" spans="2:6" x14ac:dyDescent="0.25">
      <c r="B63" s="11" t="s">
        <v>628</v>
      </c>
      <c r="C63" s="48">
        <v>364</v>
      </c>
      <c r="D63" s="45">
        <v>60</v>
      </c>
      <c r="E63" s="45">
        <v>14.2</v>
      </c>
      <c r="F63" s="45">
        <v>7.1</v>
      </c>
    </row>
    <row r="64" spans="2:6" x14ac:dyDescent="0.25">
      <c r="B64" s="11" t="s">
        <v>270</v>
      </c>
      <c r="C64" s="48">
        <v>884</v>
      </c>
      <c r="D64" s="45">
        <v>0</v>
      </c>
      <c r="E64" s="45">
        <v>0</v>
      </c>
      <c r="F64" s="45">
        <v>100</v>
      </c>
    </row>
    <row r="65" spans="2:6" x14ac:dyDescent="0.25">
      <c r="B65" s="11" t="s">
        <v>289</v>
      </c>
      <c r="C65" s="44">
        <v>135.89296666666664</v>
      </c>
      <c r="D65" s="45">
        <v>0</v>
      </c>
      <c r="E65" s="46">
        <v>29.036666666666665</v>
      </c>
      <c r="F65" s="55">
        <v>1.32</v>
      </c>
    </row>
    <row r="66" spans="2:6" x14ac:dyDescent="0.25">
      <c r="B66" s="11" t="s">
        <v>290</v>
      </c>
      <c r="C66" s="48">
        <v>139.66070105353995</v>
      </c>
      <c r="D66" s="45">
        <v>1.2241666666666786</v>
      </c>
      <c r="E66" s="48">
        <v>23.979166666666664</v>
      </c>
      <c r="F66" s="49">
        <v>3.6066666666666669</v>
      </c>
    </row>
    <row r="67" spans="2:6" x14ac:dyDescent="0.25">
      <c r="B67" s="11" t="s">
        <v>527</v>
      </c>
      <c r="C67" s="48">
        <v>135.68133333333333</v>
      </c>
      <c r="D67" s="45">
        <v>20.417750000000002</v>
      </c>
      <c r="E67" s="48">
        <v>6.2395833333333321</v>
      </c>
      <c r="F67" s="49">
        <v>3.2279999999999998</v>
      </c>
    </row>
    <row r="68" spans="2:6" x14ac:dyDescent="0.25">
      <c r="B68" s="11" t="s">
        <v>190</v>
      </c>
      <c r="C68" s="46">
        <v>128.02445217391306</v>
      </c>
      <c r="D68" s="45">
        <v>33.665217391304353</v>
      </c>
      <c r="E68" s="46">
        <v>1.4347826086956523</v>
      </c>
      <c r="F68" s="47">
        <v>0.24</v>
      </c>
    </row>
    <row r="69" spans="2:6" x14ac:dyDescent="0.25">
      <c r="B69" s="13" t="s">
        <v>191</v>
      </c>
      <c r="C69" s="42">
        <v>280.10519255063934</v>
      </c>
      <c r="D69" s="42">
        <v>75.666583333333335</v>
      </c>
      <c r="E69" s="42">
        <v>2.1687500000000002</v>
      </c>
      <c r="F69" s="43">
        <v>0.05</v>
      </c>
    </row>
    <row r="70" spans="2:6" x14ac:dyDescent="0.25">
      <c r="B70" s="11" t="s">
        <v>192</v>
      </c>
      <c r="C70" s="46">
        <v>105.08265000000002</v>
      </c>
      <c r="D70" s="45">
        <v>27.804416666666668</v>
      </c>
      <c r="E70" s="46">
        <v>1.1312500000000001</v>
      </c>
      <c r="F70" s="49">
        <v>0.14166666666666669</v>
      </c>
    </row>
    <row r="71" spans="2:6" x14ac:dyDescent="0.25">
      <c r="B71" s="11" t="s">
        <v>193</v>
      </c>
      <c r="C71" s="46">
        <v>86.80533043478259</v>
      </c>
      <c r="D71" s="45">
        <v>22.336376811594199</v>
      </c>
      <c r="E71" s="46">
        <v>1.7536231884057971</v>
      </c>
      <c r="F71" s="47">
        <v>0.06</v>
      </c>
    </row>
    <row r="72" spans="2:6" x14ac:dyDescent="0.25">
      <c r="B72" s="11" t="s">
        <v>194</v>
      </c>
      <c r="C72" s="46">
        <v>91.52884782608696</v>
      </c>
      <c r="D72" s="45">
        <v>23.848115942028986</v>
      </c>
      <c r="E72" s="46">
        <v>1.3985507246376814</v>
      </c>
      <c r="F72" s="47">
        <v>0.11666666666666665</v>
      </c>
    </row>
    <row r="73" spans="2:6" x14ac:dyDescent="0.25">
      <c r="B73" s="11" t="s">
        <v>195</v>
      </c>
      <c r="C73" s="46">
        <v>112.36604782608694</v>
      </c>
      <c r="D73" s="45">
        <v>29.341449275362308</v>
      </c>
      <c r="E73" s="46">
        <v>1.4818840579710144</v>
      </c>
      <c r="F73" s="47">
        <v>0.21</v>
      </c>
    </row>
    <row r="74" spans="2:6" ht="15" customHeight="1" x14ac:dyDescent="0.25">
      <c r="B74" s="16" t="s">
        <v>196</v>
      </c>
      <c r="C74" s="48">
        <v>77.909527925074116</v>
      </c>
      <c r="D74" s="45">
        <v>20.312583333333333</v>
      </c>
      <c r="E74" s="48">
        <v>1.2270833333333333</v>
      </c>
      <c r="F74" s="49">
        <v>7.9000000000000001E-2</v>
      </c>
    </row>
    <row r="75" spans="2:6" x14ac:dyDescent="0.25">
      <c r="B75" s="11" t="s">
        <v>197</v>
      </c>
      <c r="C75" s="46">
        <v>98.249702173913064</v>
      </c>
      <c r="D75" s="45">
        <v>25.956884057971017</v>
      </c>
      <c r="E75" s="46">
        <v>1.2681159420289856</v>
      </c>
      <c r="F75" s="47">
        <v>6.5000000000000002E-2</v>
      </c>
    </row>
    <row r="76" spans="2:6" x14ac:dyDescent="0.25">
      <c r="B76" s="15" t="s">
        <v>528</v>
      </c>
      <c r="C76" s="42">
        <v>164.9752340474129</v>
      </c>
      <c r="D76" s="42">
        <v>0.23624999999999999</v>
      </c>
      <c r="E76" s="42">
        <v>18.268750000000001</v>
      </c>
      <c r="F76" s="43">
        <v>9.5340000000000007</v>
      </c>
    </row>
    <row r="77" spans="2:6" x14ac:dyDescent="0.25">
      <c r="B77" s="11" t="s">
        <v>101</v>
      </c>
      <c r="C77" s="48">
        <v>80.119762500000036</v>
      </c>
      <c r="D77" s="45">
        <v>18.947583333333334</v>
      </c>
      <c r="E77" s="48">
        <v>0.8520833333333333</v>
      </c>
      <c r="F77" s="49">
        <v>0.16633333333333333</v>
      </c>
    </row>
    <row r="78" spans="2:6" x14ac:dyDescent="0.25">
      <c r="B78" s="11" t="s">
        <v>102</v>
      </c>
      <c r="C78" s="46">
        <v>100.98492318840582</v>
      </c>
      <c r="D78" s="45">
        <v>23.982898550724638</v>
      </c>
      <c r="E78" s="46">
        <v>1.0471014492753621</v>
      </c>
      <c r="F78" s="47">
        <v>0.17</v>
      </c>
    </row>
    <row r="79" spans="2:6" x14ac:dyDescent="0.25">
      <c r="B79" s="11" t="s">
        <v>103</v>
      </c>
      <c r="C79" s="48">
        <v>76.759610503435169</v>
      </c>
      <c r="D79" s="45">
        <v>18.422333333333338</v>
      </c>
      <c r="E79" s="48">
        <v>0.64166666666666672</v>
      </c>
      <c r="F79" s="49">
        <v>8.7666666666666671E-2</v>
      </c>
    </row>
    <row r="80" spans="2:6" x14ac:dyDescent="0.25">
      <c r="B80" s="11" t="s">
        <v>104</v>
      </c>
      <c r="C80" s="46">
        <v>118.24137536231882</v>
      </c>
      <c r="D80" s="45">
        <v>28.196086956521739</v>
      </c>
      <c r="E80" s="46">
        <v>1.257246376811594</v>
      </c>
      <c r="F80" s="47">
        <v>0.13333333333333333</v>
      </c>
    </row>
    <row r="81" spans="2:6" x14ac:dyDescent="0.25">
      <c r="B81" s="11" t="s">
        <v>105</v>
      </c>
      <c r="C81" s="48">
        <v>542.73467338418959</v>
      </c>
      <c r="D81" s="45">
        <v>51.222333333333331</v>
      </c>
      <c r="E81" s="48">
        <v>5.5833333333333321</v>
      </c>
      <c r="F81" s="48">
        <v>36.615000000000002</v>
      </c>
    </row>
    <row r="82" spans="2:6" x14ac:dyDescent="0.25">
      <c r="B82" s="11" t="s">
        <v>106</v>
      </c>
      <c r="C82" s="48">
        <v>51.588476636270656</v>
      </c>
      <c r="D82" s="45">
        <v>11.94375</v>
      </c>
      <c r="E82" s="48">
        <v>1.1645833333333333</v>
      </c>
      <c r="F82" s="50">
        <v>0</v>
      </c>
    </row>
    <row r="83" spans="2:6" x14ac:dyDescent="0.25">
      <c r="B83" s="11" t="s">
        <v>107</v>
      </c>
      <c r="C83" s="46">
        <v>64.370226086956507</v>
      </c>
      <c r="D83" s="45">
        <v>14.688260869565212</v>
      </c>
      <c r="E83" s="46">
        <v>1.7717391304347823</v>
      </c>
      <c r="F83" s="47">
        <v>0</v>
      </c>
    </row>
    <row r="84" spans="2:6" x14ac:dyDescent="0.25">
      <c r="B84" s="11" t="s">
        <v>108</v>
      </c>
      <c r="C84" s="48">
        <v>267.15742250204084</v>
      </c>
      <c r="D84" s="45">
        <v>35.640333333333331</v>
      </c>
      <c r="E84" s="48">
        <v>4.9666666666666668</v>
      </c>
      <c r="F84" s="48">
        <v>13.108666666666666</v>
      </c>
    </row>
    <row r="85" spans="2:6" x14ac:dyDescent="0.25">
      <c r="B85" s="11" t="s">
        <v>109</v>
      </c>
      <c r="C85" s="48">
        <v>67.887936150630324</v>
      </c>
      <c r="D85" s="45">
        <v>14.093000000000005</v>
      </c>
      <c r="E85" s="48">
        <v>1.2916666666666667</v>
      </c>
      <c r="F85" s="48">
        <v>0.89633333333333332</v>
      </c>
    </row>
    <row r="86" spans="2:6" x14ac:dyDescent="0.25">
      <c r="B86" s="11" t="s">
        <v>478</v>
      </c>
      <c r="C86" s="48">
        <v>25.613333333333344</v>
      </c>
      <c r="D86" s="45">
        <v>6.4033333333333395</v>
      </c>
      <c r="E86" s="48">
        <v>0</v>
      </c>
      <c r="F86" s="49">
        <v>0</v>
      </c>
    </row>
    <row r="87" spans="2:6" x14ac:dyDescent="0.25">
      <c r="B87" s="11" t="s">
        <v>456</v>
      </c>
      <c r="C87" s="44">
        <v>55.164833333333306</v>
      </c>
      <c r="D87" s="45">
        <v>7.5700000000000065</v>
      </c>
      <c r="E87" s="46">
        <v>2.1333333333333333</v>
      </c>
      <c r="F87" s="44">
        <v>1.9066666666666665</v>
      </c>
    </row>
    <row r="88" spans="2:6" x14ac:dyDescent="0.25">
      <c r="B88" s="11" t="s">
        <v>110</v>
      </c>
      <c r="C88" s="48">
        <v>18.845285556813074</v>
      </c>
      <c r="D88" s="45">
        <v>4.4682499999999949</v>
      </c>
      <c r="E88" s="48">
        <v>0.67708333333333337</v>
      </c>
      <c r="F88" s="49">
        <v>0.14833333333333332</v>
      </c>
    </row>
    <row r="89" spans="2:6" x14ac:dyDescent="0.25">
      <c r="B89" s="11" t="s">
        <v>111</v>
      </c>
      <c r="C89" s="46">
        <v>19.62775362318839</v>
      </c>
      <c r="D89" s="45">
        <v>4.4289855072463693</v>
      </c>
      <c r="E89" s="46">
        <v>1.2210144927536231</v>
      </c>
      <c r="F89" s="47">
        <v>0.1</v>
      </c>
    </row>
    <row r="90" spans="2:6" x14ac:dyDescent="0.25">
      <c r="B90" s="11" t="s">
        <v>112</v>
      </c>
      <c r="C90" s="48">
        <v>32.154324331402762</v>
      </c>
      <c r="D90" s="45">
        <v>7.2349166666666633</v>
      </c>
      <c r="E90" s="48">
        <v>1.29375</v>
      </c>
      <c r="F90" s="49">
        <v>9.2666666666666675E-2</v>
      </c>
    </row>
    <row r="91" spans="2:6" x14ac:dyDescent="0.25">
      <c r="B91" s="11" t="s">
        <v>113</v>
      </c>
      <c r="C91" s="46">
        <v>48.828508695652147</v>
      </c>
      <c r="D91" s="45">
        <v>11.111014492753624</v>
      </c>
      <c r="E91" s="46">
        <v>1.9456521739130435</v>
      </c>
      <c r="F91" s="47">
        <v>0.09</v>
      </c>
    </row>
    <row r="92" spans="2:6" x14ac:dyDescent="0.25">
      <c r="B92" s="15" t="s">
        <v>529</v>
      </c>
      <c r="C92" s="42">
        <v>291.22950924495859</v>
      </c>
      <c r="D92" s="42">
        <v>0</v>
      </c>
      <c r="E92" s="42">
        <v>23.660416666666663</v>
      </c>
      <c r="F92" s="43">
        <v>21.146666666666665</v>
      </c>
    </row>
    <row r="93" spans="2:6" x14ac:dyDescent="0.25">
      <c r="B93" s="11" t="s">
        <v>24</v>
      </c>
      <c r="C93" s="44">
        <v>442.81939014492752</v>
      </c>
      <c r="D93" s="45">
        <v>75.234144927536221</v>
      </c>
      <c r="E93" s="46">
        <v>8.0725217391304334</v>
      </c>
      <c r="F93" s="44">
        <v>11.966666666666669</v>
      </c>
    </row>
    <row r="94" spans="2:6" x14ac:dyDescent="0.25">
      <c r="B94" s="11" t="s">
        <v>25</v>
      </c>
      <c r="C94" s="44">
        <v>471.82477971014498</v>
      </c>
      <c r="D94" s="45">
        <v>70.549449275362321</v>
      </c>
      <c r="E94" s="46">
        <v>6.3972173913043484</v>
      </c>
      <c r="F94" s="44">
        <v>19.583333333333332</v>
      </c>
    </row>
    <row r="95" spans="2:6" x14ac:dyDescent="0.25">
      <c r="B95" s="11" t="s">
        <v>26</v>
      </c>
      <c r="C95" s="46">
        <v>471.17473623188408</v>
      </c>
      <c r="D95" s="45">
        <v>71.013507246376818</v>
      </c>
      <c r="E95" s="46">
        <v>5.7198260869565214</v>
      </c>
      <c r="F95" s="46">
        <v>19.573333333333334</v>
      </c>
    </row>
    <row r="96" spans="2:6" x14ac:dyDescent="0.25">
      <c r="B96" s="11" t="s">
        <v>27</v>
      </c>
      <c r="C96" s="44">
        <v>502.45685797101441</v>
      </c>
      <c r="D96" s="45">
        <v>67.535478260869553</v>
      </c>
      <c r="E96" s="46">
        <v>5.5645217391304351</v>
      </c>
      <c r="F96" s="44">
        <v>24.673333333333332</v>
      </c>
    </row>
    <row r="97" spans="2:6" x14ac:dyDescent="0.25">
      <c r="B97" s="11" t="s">
        <v>28</v>
      </c>
      <c r="C97" s="44">
        <v>513.44618260869561</v>
      </c>
      <c r="D97" s="45">
        <v>67.352956521739131</v>
      </c>
      <c r="E97" s="46">
        <v>4.517043478260871</v>
      </c>
      <c r="F97" s="44">
        <v>26.4</v>
      </c>
    </row>
    <row r="98" spans="2:6" x14ac:dyDescent="0.25">
      <c r="B98" s="11" t="s">
        <v>114</v>
      </c>
      <c r="C98" s="48">
        <v>437.54900000000004</v>
      </c>
      <c r="D98" s="45">
        <v>80.535333333333341</v>
      </c>
      <c r="E98" s="48">
        <v>1.2916666666666667</v>
      </c>
      <c r="F98" s="48">
        <v>12.249000000000001</v>
      </c>
    </row>
    <row r="99" spans="2:6" x14ac:dyDescent="0.25">
      <c r="B99" s="11" t="s">
        <v>29</v>
      </c>
      <c r="C99" s="44">
        <v>431.73228115942027</v>
      </c>
      <c r="D99" s="45">
        <v>68.73153623188405</v>
      </c>
      <c r="E99" s="46">
        <v>10.055130434782608</v>
      </c>
      <c r="F99" s="44">
        <v>14.436666666666667</v>
      </c>
    </row>
    <row r="100" spans="2:6" x14ac:dyDescent="0.25">
      <c r="B100" s="11" t="s">
        <v>530</v>
      </c>
      <c r="C100" s="48">
        <v>273.51433333333335</v>
      </c>
      <c r="D100" s="45">
        <v>41.682750000000006</v>
      </c>
      <c r="E100" s="48">
        <v>8.0395833333333329</v>
      </c>
      <c r="F100" s="49">
        <v>8.2916666666666661</v>
      </c>
    </row>
    <row r="101" spans="2:6" x14ac:dyDescent="0.25">
      <c r="B101" s="11" t="s">
        <v>30</v>
      </c>
      <c r="C101" s="44">
        <v>418.63333333333333</v>
      </c>
      <c r="D101" s="45">
        <v>84.713913043478257</v>
      </c>
      <c r="E101" s="46">
        <v>6.1594202898550732</v>
      </c>
      <c r="F101" s="44">
        <v>6.126666666666666</v>
      </c>
    </row>
    <row r="102" spans="2:6" x14ac:dyDescent="0.25">
      <c r="B102" s="11" t="s">
        <v>31</v>
      </c>
      <c r="C102" s="48">
        <v>323.85166666666663</v>
      </c>
      <c r="D102" s="45">
        <v>47.863999999999997</v>
      </c>
      <c r="E102" s="48">
        <v>4.416666666666667</v>
      </c>
      <c r="F102" s="48">
        <v>12.747666666666667</v>
      </c>
    </row>
    <row r="103" spans="2:6" x14ac:dyDescent="0.25">
      <c r="B103" s="11" t="s">
        <v>32</v>
      </c>
      <c r="C103" s="48">
        <v>410.01366666666667</v>
      </c>
      <c r="D103" s="45">
        <v>54.717750000000002</v>
      </c>
      <c r="E103" s="48">
        <v>6.2229166666666664</v>
      </c>
      <c r="F103" s="48">
        <v>18.472333333333335</v>
      </c>
    </row>
    <row r="104" spans="2:6" x14ac:dyDescent="0.25">
      <c r="B104" s="11" t="s">
        <v>33</v>
      </c>
      <c r="C104" s="48">
        <v>333.4376666666667</v>
      </c>
      <c r="D104" s="45">
        <v>52.276000000000003</v>
      </c>
      <c r="E104" s="48">
        <v>5.6666666666666661</v>
      </c>
      <c r="F104" s="48">
        <v>11.296333333333331</v>
      </c>
    </row>
    <row r="105" spans="2:6" x14ac:dyDescent="0.25">
      <c r="B105" s="11" t="s">
        <v>34</v>
      </c>
      <c r="C105" s="48">
        <v>311.387</v>
      </c>
      <c r="D105" s="45">
        <v>45.108833333333337</v>
      </c>
      <c r="E105" s="48">
        <v>4.8041666666666671</v>
      </c>
      <c r="F105" s="48">
        <v>12.414999999999999</v>
      </c>
    </row>
    <row r="106" spans="2:6" x14ac:dyDescent="0.25">
      <c r="B106" s="11" t="s">
        <v>115</v>
      </c>
      <c r="C106" s="48">
        <v>24.636163111368791</v>
      </c>
      <c r="D106" s="45">
        <v>4.3666666666666627</v>
      </c>
      <c r="E106" s="48">
        <v>2.1333333333333333</v>
      </c>
      <c r="F106" s="49">
        <v>0.45900000000000002</v>
      </c>
    </row>
    <row r="107" spans="2:6" x14ac:dyDescent="0.25">
      <c r="B107" s="11" t="s">
        <v>116</v>
      </c>
      <c r="C107" s="46">
        <v>25.495131884057955</v>
      </c>
      <c r="D107" s="45">
        <v>4.0250724637681152</v>
      </c>
      <c r="E107" s="46">
        <v>3.6449275362318847</v>
      </c>
      <c r="F107" s="47">
        <v>0.26666666666666666</v>
      </c>
    </row>
    <row r="108" spans="2:6" x14ac:dyDescent="0.25">
      <c r="B108" s="13" t="s">
        <v>291</v>
      </c>
      <c r="C108" s="42">
        <v>208.33274372597532</v>
      </c>
      <c r="D108" s="42">
        <v>3.1005833333333319</v>
      </c>
      <c r="E108" s="42">
        <v>24.952083333333334</v>
      </c>
      <c r="F108" s="43">
        <v>9.9543333333333326</v>
      </c>
    </row>
    <row r="109" spans="2:6" x14ac:dyDescent="0.25">
      <c r="B109" s="11" t="s">
        <v>292</v>
      </c>
      <c r="C109" s="48">
        <v>116.01448068765795</v>
      </c>
      <c r="D109" s="45">
        <v>0</v>
      </c>
      <c r="E109" s="48">
        <v>25.589583333333326</v>
      </c>
      <c r="F109" s="49">
        <v>0.74799999999999989</v>
      </c>
    </row>
    <row r="110" spans="2:6" x14ac:dyDescent="0.25">
      <c r="B110" s="11" t="s">
        <v>293</v>
      </c>
      <c r="C110" s="48">
        <v>83.333025019566222</v>
      </c>
      <c r="D110" s="45">
        <v>0</v>
      </c>
      <c r="E110" s="48">
        <v>17.854166666666668</v>
      </c>
      <c r="F110" s="49">
        <v>0.78666666666666663</v>
      </c>
    </row>
    <row r="111" spans="2:6" x14ac:dyDescent="0.25">
      <c r="B111" s="11" t="s">
        <v>198</v>
      </c>
      <c r="C111" s="46">
        <v>74.291480000000035</v>
      </c>
      <c r="D111" s="45">
        <v>19.411166666666677</v>
      </c>
      <c r="E111" s="46">
        <v>0.9541666666666665</v>
      </c>
      <c r="F111" s="49">
        <v>0.14399999999999999</v>
      </c>
    </row>
    <row r="112" spans="2:6" x14ac:dyDescent="0.25">
      <c r="B112" s="11" t="s">
        <v>479</v>
      </c>
      <c r="C112" s="48">
        <v>9.070868599613517</v>
      </c>
      <c r="D112" s="45">
        <v>1.478666666666667</v>
      </c>
      <c r="E112" s="48">
        <v>0.71250000000000002</v>
      </c>
      <c r="F112" s="49">
        <v>6.9333333333333344E-2</v>
      </c>
    </row>
    <row r="113" spans="2:6" x14ac:dyDescent="0.25">
      <c r="B113" s="11" t="s">
        <v>518</v>
      </c>
      <c r="C113" s="44">
        <v>418.61866666666663</v>
      </c>
      <c r="D113" s="45">
        <v>65.753333333333316</v>
      </c>
      <c r="E113" s="46">
        <v>14.7</v>
      </c>
      <c r="F113" s="44">
        <v>11.946666666666667</v>
      </c>
    </row>
    <row r="114" spans="2:6" x14ac:dyDescent="0.25">
      <c r="B114" s="13" t="s">
        <v>200</v>
      </c>
      <c r="C114" s="42">
        <v>26.332269311050553</v>
      </c>
      <c r="D114" s="42">
        <v>6.3744166666666606</v>
      </c>
      <c r="E114" s="42">
        <v>0.58958333333333335</v>
      </c>
      <c r="F114" s="43">
        <v>0.16766666666666666</v>
      </c>
    </row>
    <row r="115" spans="2:6" x14ac:dyDescent="0.25">
      <c r="B115" s="11" t="s">
        <v>199</v>
      </c>
      <c r="C115" s="48">
        <v>45.58096877372266</v>
      </c>
      <c r="D115" s="45">
        <v>11.434166666666664</v>
      </c>
      <c r="E115" s="48">
        <v>1.2791666666666666</v>
      </c>
      <c r="F115" s="50" t="s">
        <v>59</v>
      </c>
    </row>
    <row r="116" spans="2:6" x14ac:dyDescent="0.25">
      <c r="B116" s="11" t="s">
        <v>201</v>
      </c>
      <c r="C116" s="46">
        <v>43.065068521739114</v>
      </c>
      <c r="D116" s="45">
        <v>10.288988840579705</v>
      </c>
      <c r="E116" s="46">
        <v>0.97101449275362328</v>
      </c>
      <c r="F116" s="47">
        <v>0.33</v>
      </c>
    </row>
    <row r="117" spans="2:6" x14ac:dyDescent="0.25">
      <c r="B117" s="11" t="s">
        <v>202</v>
      </c>
      <c r="C117" s="48">
        <v>36.568679999999965</v>
      </c>
      <c r="D117" s="45">
        <v>9.3507499999999943</v>
      </c>
      <c r="E117" s="45">
        <v>0.48125000000000001</v>
      </c>
      <c r="F117" s="49">
        <v>0.154</v>
      </c>
    </row>
    <row r="118" spans="2:6" x14ac:dyDescent="0.25">
      <c r="B118" s="11" t="s">
        <v>203</v>
      </c>
      <c r="C118" s="48">
        <v>45.10862666666668</v>
      </c>
      <c r="D118" s="45">
        <v>10.733833333333331</v>
      </c>
      <c r="E118" s="45">
        <v>0.40416666666666667</v>
      </c>
      <c r="F118" s="49">
        <v>0.2</v>
      </c>
    </row>
    <row r="119" spans="2:6" x14ac:dyDescent="0.25">
      <c r="B119" s="11" t="s">
        <v>334</v>
      </c>
      <c r="C119" s="44">
        <v>240.62333333333333</v>
      </c>
      <c r="D119" s="45">
        <v>15.053333333333342</v>
      </c>
      <c r="E119" s="46">
        <v>7.82</v>
      </c>
      <c r="F119" s="44">
        <v>16.57</v>
      </c>
    </row>
    <row r="120" spans="2:6" x14ac:dyDescent="0.25">
      <c r="B120" s="11" t="s">
        <v>335</v>
      </c>
      <c r="C120" s="48">
        <v>251.44566666666665</v>
      </c>
      <c r="D120" s="45">
        <v>10.645499999999991</v>
      </c>
      <c r="E120" s="48">
        <v>6.2791666666666659</v>
      </c>
      <c r="F120" s="49">
        <v>20.416333333333334</v>
      </c>
    </row>
    <row r="121" spans="2:6" x14ac:dyDescent="0.25">
      <c r="B121" s="15" t="s">
        <v>531</v>
      </c>
      <c r="C121" s="42">
        <v>100.78304300403595</v>
      </c>
      <c r="D121" s="42">
        <v>3.1736666666666653</v>
      </c>
      <c r="E121" s="42">
        <v>7.9416666666666664</v>
      </c>
      <c r="F121" s="43">
        <v>5.9676666666666671</v>
      </c>
    </row>
    <row r="122" spans="2:6" x14ac:dyDescent="0.25">
      <c r="B122" s="11" t="s">
        <v>294</v>
      </c>
      <c r="C122" s="48">
        <v>90.013680096308377</v>
      </c>
      <c r="D122" s="45">
        <v>0</v>
      </c>
      <c r="E122" s="48">
        <v>18.966666666666665</v>
      </c>
      <c r="F122" s="49">
        <v>1.0006666666666666</v>
      </c>
    </row>
    <row r="123" spans="2:6" x14ac:dyDescent="0.25">
      <c r="B123" s="11" t="s">
        <v>295</v>
      </c>
      <c r="C123" s="48">
        <v>47.183436705430353</v>
      </c>
      <c r="D123" s="45">
        <v>0</v>
      </c>
      <c r="E123" s="48">
        <v>9.9916666666666671</v>
      </c>
      <c r="F123" s="49">
        <v>0.501</v>
      </c>
    </row>
    <row r="124" spans="2:6" x14ac:dyDescent="0.25">
      <c r="B124" s="15" t="s">
        <v>296</v>
      </c>
      <c r="C124" s="42">
        <v>231.24615385087333</v>
      </c>
      <c r="D124" s="42">
        <v>2.8798333333333326</v>
      </c>
      <c r="E124" s="42">
        <v>18.387499999999999</v>
      </c>
      <c r="F124" s="43">
        <v>15.620333333333333</v>
      </c>
    </row>
    <row r="125" spans="2:6" x14ac:dyDescent="0.25">
      <c r="B125" s="11" t="s">
        <v>480</v>
      </c>
      <c r="C125" s="48">
        <v>65.34359826898573</v>
      </c>
      <c r="D125" s="45">
        <v>18.151000000000003</v>
      </c>
      <c r="E125" s="45" t="s">
        <v>59</v>
      </c>
      <c r="F125" s="45" t="s">
        <v>59</v>
      </c>
    </row>
    <row r="126" spans="2:6" x14ac:dyDescent="0.25">
      <c r="B126" s="11" t="s">
        <v>35</v>
      </c>
      <c r="C126" s="48">
        <v>357.60258999999996</v>
      </c>
      <c r="D126" s="45">
        <v>78.060999999999993</v>
      </c>
      <c r="E126" s="48">
        <v>7.2</v>
      </c>
      <c r="F126" s="48">
        <v>0.97100000000000009</v>
      </c>
    </row>
    <row r="127" spans="2:6" x14ac:dyDescent="0.25">
      <c r="B127" s="12" t="s">
        <v>36</v>
      </c>
      <c r="C127" s="42">
        <v>112.45677722046528</v>
      </c>
      <c r="D127" s="42">
        <v>23.627733290990179</v>
      </c>
      <c r="E127" s="42">
        <v>2.3606000423431395</v>
      </c>
      <c r="F127" s="52">
        <v>1.2443333333333335</v>
      </c>
    </row>
    <row r="128" spans="2:6" x14ac:dyDescent="0.25">
      <c r="B128" s="11" t="s">
        <v>519</v>
      </c>
      <c r="C128" s="48">
        <v>417.40666666666669</v>
      </c>
      <c r="D128" s="45">
        <v>73.614166666666648</v>
      </c>
      <c r="E128" s="48">
        <v>11.3125</v>
      </c>
      <c r="F128" s="49">
        <v>8.6333333333333329</v>
      </c>
    </row>
    <row r="129" spans="2:6" x14ac:dyDescent="0.25">
      <c r="B129" s="11" t="s">
        <v>204</v>
      </c>
      <c r="C129" s="48">
        <v>71.350018111646165</v>
      </c>
      <c r="D129" s="45">
        <v>19.325749999999996</v>
      </c>
      <c r="E129" s="45">
        <v>0.35625000000000001</v>
      </c>
      <c r="F129" s="49">
        <v>6.9333333333333344E-2</v>
      </c>
    </row>
    <row r="130" spans="2:6" x14ac:dyDescent="0.25">
      <c r="B130" s="11" t="s">
        <v>117</v>
      </c>
      <c r="C130" s="48">
        <v>77.584913333333361</v>
      </c>
      <c r="D130" s="45">
        <v>18.852499999999999</v>
      </c>
      <c r="E130" s="48">
        <v>1.5291666666666668</v>
      </c>
      <c r="F130" s="49">
        <v>0.11233333333333334</v>
      </c>
    </row>
    <row r="131" spans="2:6" x14ac:dyDescent="0.25">
      <c r="B131" s="11" t="s">
        <v>118</v>
      </c>
      <c r="C131" s="46">
        <v>95.633134782608707</v>
      </c>
      <c r="D131" s="45">
        <v>22.954057971014496</v>
      </c>
      <c r="E131" s="46">
        <v>2.2826086956521738</v>
      </c>
      <c r="F131" s="47">
        <v>0.13666666666666669</v>
      </c>
    </row>
    <row r="132" spans="2:6" x14ac:dyDescent="0.25">
      <c r="B132" s="11" t="s">
        <v>205</v>
      </c>
      <c r="C132" s="48">
        <v>45.740888793428724</v>
      </c>
      <c r="D132" s="45">
        <v>11.481499999999997</v>
      </c>
      <c r="E132" s="48">
        <v>0.87083333333333335</v>
      </c>
      <c r="F132" s="49">
        <v>0.17699999999999996</v>
      </c>
    </row>
    <row r="133" spans="2:6" x14ac:dyDescent="0.25">
      <c r="B133" s="11" t="s">
        <v>297</v>
      </c>
      <c r="C133" s="48">
        <v>82.721501507838582</v>
      </c>
      <c r="D133" s="45">
        <v>0</v>
      </c>
      <c r="E133" s="48">
        <v>18.479166666666668</v>
      </c>
      <c r="F133" s="49">
        <v>0.42299999999999999</v>
      </c>
    </row>
    <row r="134" spans="2:6" x14ac:dyDescent="0.25">
      <c r="B134" s="11" t="s">
        <v>336</v>
      </c>
      <c r="C134" s="44">
        <v>212.42039999999997</v>
      </c>
      <c r="D134" s="45">
        <v>0</v>
      </c>
      <c r="E134" s="46">
        <v>26.686666666666671</v>
      </c>
      <c r="F134" s="44">
        <v>10.916666666666666</v>
      </c>
    </row>
    <row r="135" spans="2:6" x14ac:dyDescent="0.25">
      <c r="B135" s="11" t="s">
        <v>337</v>
      </c>
      <c r="C135" s="44">
        <v>136.56233333333333</v>
      </c>
      <c r="D135" s="45">
        <v>0</v>
      </c>
      <c r="E135" s="46">
        <v>19.420000000000002</v>
      </c>
      <c r="F135" s="44">
        <v>5.9466666666666663</v>
      </c>
    </row>
    <row r="136" spans="2:6" x14ac:dyDescent="0.25">
      <c r="B136" s="11" t="s">
        <v>338</v>
      </c>
      <c r="C136" s="44">
        <v>214.61056666666664</v>
      </c>
      <c r="D136" s="45">
        <v>0</v>
      </c>
      <c r="E136" s="46">
        <v>27.27</v>
      </c>
      <c r="F136" s="44">
        <v>10.883333333333333</v>
      </c>
    </row>
    <row r="137" spans="2:6" x14ac:dyDescent="0.25">
      <c r="B137" s="11" t="s">
        <v>339</v>
      </c>
      <c r="C137" s="44">
        <v>144.02943333333332</v>
      </c>
      <c r="D137" s="45">
        <v>0</v>
      </c>
      <c r="E137" s="46">
        <v>20.816666666666666</v>
      </c>
      <c r="F137" s="44">
        <v>6.1133333333333333</v>
      </c>
    </row>
    <row r="138" spans="2:6" x14ac:dyDescent="0.25">
      <c r="B138" s="11" t="s">
        <v>340</v>
      </c>
      <c r="C138" s="44">
        <v>189.2566666666666</v>
      </c>
      <c r="D138" s="45">
        <v>9.7941666666666549</v>
      </c>
      <c r="E138" s="46">
        <v>12.3125</v>
      </c>
      <c r="F138" s="49">
        <v>11.203333333333333</v>
      </c>
    </row>
    <row r="139" spans="2:6" x14ac:dyDescent="0.25">
      <c r="B139" s="11" t="s">
        <v>341</v>
      </c>
      <c r="C139" s="48">
        <v>271.81299999999999</v>
      </c>
      <c r="D139" s="45">
        <v>14.286749999999996</v>
      </c>
      <c r="E139" s="48">
        <v>18.15625</v>
      </c>
      <c r="F139" s="49">
        <v>15.782333333333334</v>
      </c>
    </row>
    <row r="140" spans="2:6" x14ac:dyDescent="0.25">
      <c r="B140" s="11" t="s">
        <v>342</v>
      </c>
      <c r="C140" s="44">
        <v>133.02286666666666</v>
      </c>
      <c r="D140" s="45">
        <v>0</v>
      </c>
      <c r="E140" s="46">
        <v>21.64</v>
      </c>
      <c r="F140" s="44">
        <v>4.5033333333333339</v>
      </c>
    </row>
    <row r="141" spans="2:6" x14ac:dyDescent="0.25">
      <c r="B141" s="11" t="s">
        <v>343</v>
      </c>
      <c r="C141" s="44">
        <v>137.30316666666667</v>
      </c>
      <c r="D141" s="45">
        <v>0</v>
      </c>
      <c r="E141" s="46">
        <v>20.53</v>
      </c>
      <c r="F141" s="44">
        <v>5.503333333333333</v>
      </c>
    </row>
    <row r="142" spans="2:6" x14ac:dyDescent="0.25">
      <c r="B142" s="11" t="s">
        <v>344</v>
      </c>
      <c r="C142" s="44">
        <v>216.90896666666669</v>
      </c>
      <c r="D142" s="45">
        <v>0</v>
      </c>
      <c r="E142" s="46">
        <v>19.196666666666669</v>
      </c>
      <c r="F142" s="44">
        <v>14.96</v>
      </c>
    </row>
    <row r="143" spans="2:6" x14ac:dyDescent="0.25">
      <c r="B143" s="11" t="s">
        <v>345</v>
      </c>
      <c r="C143" s="44">
        <v>311.70266666666669</v>
      </c>
      <c r="D143" s="46">
        <v>0</v>
      </c>
      <c r="E143" s="46">
        <v>30.686666666666667</v>
      </c>
      <c r="F143" s="44">
        <v>20.03</v>
      </c>
    </row>
    <row r="144" spans="2:6" x14ac:dyDescent="0.25">
      <c r="B144" s="11" t="s">
        <v>346</v>
      </c>
      <c r="C144" s="44">
        <v>131.06246666666664</v>
      </c>
      <c r="D144" s="45">
        <v>0</v>
      </c>
      <c r="E144" s="46">
        <v>21.54</v>
      </c>
      <c r="F144" s="44">
        <v>4.333333333333333</v>
      </c>
    </row>
    <row r="145" spans="2:6" x14ac:dyDescent="0.25">
      <c r="B145" s="11" t="s">
        <v>347</v>
      </c>
      <c r="C145" s="44">
        <v>239.44363333333328</v>
      </c>
      <c r="D145" s="45">
        <v>-6.6666666666748142E-3</v>
      </c>
      <c r="E145" s="46">
        <v>35.063333333333333</v>
      </c>
      <c r="F145" s="44">
        <v>9.9499999999999993</v>
      </c>
    </row>
    <row r="146" spans="2:6" x14ac:dyDescent="0.25">
      <c r="B146" s="11" t="s">
        <v>348</v>
      </c>
      <c r="C146" s="48">
        <v>262.78014226218068</v>
      </c>
      <c r="D146" s="45">
        <v>0</v>
      </c>
      <c r="E146" s="48">
        <v>36.364583333333336</v>
      </c>
      <c r="F146" s="49">
        <v>11.918333333333335</v>
      </c>
    </row>
    <row r="147" spans="2:6" x14ac:dyDescent="0.25">
      <c r="B147" s="11" t="s">
        <v>349</v>
      </c>
      <c r="C147" s="48">
        <v>248.86101810745396</v>
      </c>
      <c r="D147" s="45">
        <v>0</v>
      </c>
      <c r="E147" s="48">
        <v>22.71458333333333</v>
      </c>
      <c r="F147" s="49">
        <v>16.837</v>
      </c>
    </row>
    <row r="148" spans="2:6" x14ac:dyDescent="0.25">
      <c r="B148" s="11" t="s">
        <v>351</v>
      </c>
      <c r="C148" s="44">
        <v>202.43739999999997</v>
      </c>
      <c r="D148" s="45">
        <v>0</v>
      </c>
      <c r="E148" s="46">
        <v>19.8</v>
      </c>
      <c r="F148" s="44">
        <v>13.07</v>
      </c>
    </row>
    <row r="149" spans="2:6" x14ac:dyDescent="0.25">
      <c r="B149" s="11" t="s">
        <v>352</v>
      </c>
      <c r="C149" s="44">
        <v>274.91426666666666</v>
      </c>
      <c r="D149" s="45">
        <v>0</v>
      </c>
      <c r="E149" s="46">
        <v>29.88</v>
      </c>
      <c r="F149" s="44">
        <v>16.333333333333332</v>
      </c>
    </row>
    <row r="150" spans="2:6" x14ac:dyDescent="0.25">
      <c r="B150" s="13" t="s">
        <v>350</v>
      </c>
      <c r="C150" s="42">
        <v>351.5926591989994</v>
      </c>
      <c r="D150" s="42">
        <v>12.174499999999993</v>
      </c>
      <c r="E150" s="42">
        <v>20.612500000000001</v>
      </c>
      <c r="F150" s="43">
        <v>23.998000000000001</v>
      </c>
    </row>
    <row r="151" spans="2:6" x14ac:dyDescent="0.25">
      <c r="B151" s="11" t="s">
        <v>353</v>
      </c>
      <c r="C151" s="44">
        <v>205.85669999999999</v>
      </c>
      <c r="D151" s="45">
        <v>0</v>
      </c>
      <c r="E151" s="46">
        <v>21.15</v>
      </c>
      <c r="F151" s="44">
        <v>12.81</v>
      </c>
    </row>
    <row r="152" spans="2:6" x14ac:dyDescent="0.25">
      <c r="B152" s="11" t="s">
        <v>354</v>
      </c>
      <c r="C152" s="44">
        <v>278.05356666666665</v>
      </c>
      <c r="D152" s="45">
        <v>0</v>
      </c>
      <c r="E152" s="46">
        <v>32.396666666666668</v>
      </c>
      <c r="F152" s="44">
        <v>15.49</v>
      </c>
    </row>
    <row r="153" spans="2:6" x14ac:dyDescent="0.25">
      <c r="B153" s="11" t="s">
        <v>355</v>
      </c>
      <c r="C153" s="44">
        <v>156.61583333333331</v>
      </c>
      <c r="D153" s="45">
        <v>0</v>
      </c>
      <c r="E153" s="46">
        <v>23.996666666666666</v>
      </c>
      <c r="F153" s="44">
        <v>6.0033333333333339</v>
      </c>
    </row>
    <row r="154" spans="2:6" x14ac:dyDescent="0.25">
      <c r="B154" s="11" t="s">
        <v>356</v>
      </c>
      <c r="C154" s="44">
        <v>193.69156666666663</v>
      </c>
      <c r="D154" s="45">
        <v>0</v>
      </c>
      <c r="E154" s="46">
        <v>35.883333333333333</v>
      </c>
      <c r="F154" s="44">
        <v>4.4866666666666672</v>
      </c>
    </row>
    <row r="155" spans="2:6" x14ac:dyDescent="0.25">
      <c r="B155" s="11" t="s">
        <v>357</v>
      </c>
      <c r="C155" s="44">
        <v>373.03886666666665</v>
      </c>
      <c r="D155" s="45">
        <v>0</v>
      </c>
      <c r="E155" s="46">
        <v>28.806666666666668</v>
      </c>
      <c r="F155" s="44">
        <v>27.72</v>
      </c>
    </row>
    <row r="156" spans="2:6" x14ac:dyDescent="0.25">
      <c r="B156" s="11" t="s">
        <v>358</v>
      </c>
      <c r="C156" s="44">
        <v>357.72246666666666</v>
      </c>
      <c r="D156" s="45">
        <v>0</v>
      </c>
      <c r="E156" s="46">
        <v>16.706666666666667</v>
      </c>
      <c r="F156" s="44">
        <v>31.75</v>
      </c>
    </row>
    <row r="157" spans="2:6" x14ac:dyDescent="0.25">
      <c r="B157" s="11" t="s">
        <v>359</v>
      </c>
      <c r="C157" s="44">
        <v>216.616066666667</v>
      </c>
      <c r="D157" s="45">
        <v>0</v>
      </c>
      <c r="E157" s="46">
        <v>31.88</v>
      </c>
      <c r="F157" s="44">
        <v>8.9233333333333338</v>
      </c>
    </row>
    <row r="158" spans="2:6" x14ac:dyDescent="0.25">
      <c r="B158" s="11" t="s">
        <v>360</v>
      </c>
      <c r="C158" s="44">
        <v>147.96633333333335</v>
      </c>
      <c r="D158" s="45">
        <v>0</v>
      </c>
      <c r="E158" s="46">
        <v>21.513333333333335</v>
      </c>
      <c r="F158" s="44">
        <v>6.22</v>
      </c>
    </row>
    <row r="159" spans="2:6" x14ac:dyDescent="0.25">
      <c r="B159" s="11" t="s">
        <v>361</v>
      </c>
      <c r="C159" s="44">
        <v>218.67509999999999</v>
      </c>
      <c r="D159" s="45">
        <v>0</v>
      </c>
      <c r="E159" s="46">
        <v>32.383333333333333</v>
      </c>
      <c r="F159" s="44">
        <v>8.9133333333333322</v>
      </c>
    </row>
    <row r="160" spans="2:6" x14ac:dyDescent="0.25">
      <c r="B160" s="11" t="s">
        <v>362</v>
      </c>
      <c r="C160" s="44">
        <v>169.06596666666667</v>
      </c>
      <c r="D160" s="45">
        <v>0</v>
      </c>
      <c r="E160" s="46">
        <v>21.23</v>
      </c>
      <c r="F160" s="44">
        <v>8.6933333333333334</v>
      </c>
    </row>
    <row r="161" spans="2:6" x14ac:dyDescent="0.25">
      <c r="B161" s="11" t="s">
        <v>363</v>
      </c>
      <c r="C161" s="44">
        <v>330.1002908333333</v>
      </c>
      <c r="D161" s="45">
        <v>0</v>
      </c>
      <c r="E161" s="46">
        <v>28.631250000000001</v>
      </c>
      <c r="F161" s="44">
        <v>23.042666666666666</v>
      </c>
    </row>
    <row r="162" spans="2:6" x14ac:dyDescent="0.25">
      <c r="B162" s="11" t="s">
        <v>364</v>
      </c>
      <c r="C162" s="44">
        <v>221.39750000000001</v>
      </c>
      <c r="D162" s="45">
        <v>0</v>
      </c>
      <c r="E162" s="46">
        <v>19.536666666666665</v>
      </c>
      <c r="F162" s="44">
        <v>15.296666666666667</v>
      </c>
    </row>
    <row r="163" spans="2:6" x14ac:dyDescent="0.25">
      <c r="B163" s="11" t="s">
        <v>365</v>
      </c>
      <c r="C163" s="44">
        <v>141.04586666666665</v>
      </c>
      <c r="D163" s="45">
        <v>1.106666666666668</v>
      </c>
      <c r="E163" s="46">
        <v>20.713333333333335</v>
      </c>
      <c r="F163" s="44">
        <v>5.3566666666666665</v>
      </c>
    </row>
    <row r="164" spans="2:6" x14ac:dyDescent="0.25">
      <c r="B164" s="11" t="s">
        <v>366</v>
      </c>
      <c r="C164" s="44">
        <v>225.0264</v>
      </c>
      <c r="D164" s="45">
        <v>4.2</v>
      </c>
      <c r="E164" s="46">
        <v>29.86</v>
      </c>
      <c r="F164" s="44">
        <v>9.01</v>
      </c>
    </row>
    <row r="165" spans="2:6" x14ac:dyDescent="0.25">
      <c r="B165" s="11" t="s">
        <v>367</v>
      </c>
      <c r="C165" s="44">
        <v>142.86426666666665</v>
      </c>
      <c r="D165" s="45">
        <v>0</v>
      </c>
      <c r="E165" s="46">
        <v>21.6</v>
      </c>
      <c r="F165" s="44">
        <v>5.6133333333333333</v>
      </c>
    </row>
    <row r="166" spans="2:6" x14ac:dyDescent="0.25">
      <c r="B166" s="11" t="s">
        <v>368</v>
      </c>
      <c r="C166" s="44">
        <v>219.70259999999996</v>
      </c>
      <c r="D166" s="45">
        <v>0</v>
      </c>
      <c r="E166" s="46">
        <v>32.799999999999997</v>
      </c>
      <c r="F166" s="44">
        <v>8.83</v>
      </c>
    </row>
    <row r="167" spans="2:6" x14ac:dyDescent="0.25">
      <c r="B167" s="11" t="s">
        <v>369</v>
      </c>
      <c r="C167" s="44">
        <v>195.5753666666667</v>
      </c>
      <c r="D167" s="45">
        <v>0</v>
      </c>
      <c r="E167" s="46">
        <v>29.376666666666669</v>
      </c>
      <c r="F167" s="44">
        <v>7.77</v>
      </c>
    </row>
    <row r="168" spans="2:6" x14ac:dyDescent="0.25">
      <c r="B168" s="11" t="s">
        <v>370</v>
      </c>
      <c r="C168" s="44">
        <v>141.46009999999998</v>
      </c>
      <c r="D168" s="45">
        <v>0</v>
      </c>
      <c r="E168" s="46">
        <v>19.996666666666666</v>
      </c>
      <c r="F168" s="44">
        <v>6.2166666666666659</v>
      </c>
    </row>
    <row r="169" spans="2:6" x14ac:dyDescent="0.25">
      <c r="B169" s="11" t="s">
        <v>371</v>
      </c>
      <c r="C169" s="44">
        <v>338.44573333333335</v>
      </c>
      <c r="D169" s="45">
        <v>0</v>
      </c>
      <c r="E169" s="46">
        <v>24.24</v>
      </c>
      <c r="F169" s="44">
        <v>26.046666666666667</v>
      </c>
    </row>
    <row r="170" spans="2:6" x14ac:dyDescent="0.25">
      <c r="B170" s="11" t="s">
        <v>372</v>
      </c>
      <c r="C170" s="44">
        <v>220.72376666666662</v>
      </c>
      <c r="D170" s="45">
        <v>0</v>
      </c>
      <c r="E170" s="46">
        <v>17.583333333333332</v>
      </c>
      <c r="F170" s="44">
        <v>16.146666666666665</v>
      </c>
    </row>
    <row r="171" spans="2:6" x14ac:dyDescent="0.25">
      <c r="B171" s="11" t="s">
        <v>373</v>
      </c>
      <c r="C171" s="44">
        <v>222.46856666666667</v>
      </c>
      <c r="D171" s="45">
        <v>0</v>
      </c>
      <c r="E171" s="46">
        <v>32.863333333333337</v>
      </c>
      <c r="F171" s="44">
        <v>9.1066666666666674</v>
      </c>
    </row>
    <row r="172" spans="2:6" x14ac:dyDescent="0.25">
      <c r="B172" s="11" t="s">
        <v>374</v>
      </c>
      <c r="C172" s="44">
        <v>134.86456666666663</v>
      </c>
      <c r="D172" s="45">
        <v>0</v>
      </c>
      <c r="E172" s="46">
        <v>20.543333333333333</v>
      </c>
      <c r="F172" s="44">
        <v>5.2266666666666666</v>
      </c>
    </row>
    <row r="173" spans="2:6" x14ac:dyDescent="0.25">
      <c r="B173" s="11" t="s">
        <v>375</v>
      </c>
      <c r="C173" s="44">
        <v>314.90159999999997</v>
      </c>
      <c r="D173" s="45">
        <v>0</v>
      </c>
      <c r="E173" s="46">
        <v>21.366666666666664</v>
      </c>
      <c r="F173" s="44">
        <v>24.796666666666667</v>
      </c>
    </row>
    <row r="174" spans="2:6" x14ac:dyDescent="0.25">
      <c r="B174" s="11" t="s">
        <v>376</v>
      </c>
      <c r="C174" s="44">
        <v>215.24976666666663</v>
      </c>
      <c r="D174" s="45">
        <v>0</v>
      </c>
      <c r="E174" s="46">
        <v>17.09</v>
      </c>
      <c r="F174" s="44">
        <v>15.773333333333333</v>
      </c>
    </row>
    <row r="175" spans="2:6" x14ac:dyDescent="0.25">
      <c r="B175" s="11" t="s">
        <v>377</v>
      </c>
      <c r="C175" s="44">
        <v>152.76586666666665</v>
      </c>
      <c r="D175" s="45">
        <v>0</v>
      </c>
      <c r="E175" s="46">
        <v>20.933333333333334</v>
      </c>
      <c r="F175" s="44">
        <v>7.0266666666666664</v>
      </c>
    </row>
    <row r="176" spans="2:6" x14ac:dyDescent="0.25">
      <c r="B176" s="11" t="s">
        <v>378</v>
      </c>
      <c r="C176" s="44">
        <v>153.0896758333333</v>
      </c>
      <c r="D176" s="45">
        <v>0</v>
      </c>
      <c r="E176" s="44">
        <v>30.735416666666666</v>
      </c>
      <c r="F176" s="44">
        <v>2.422333333333333</v>
      </c>
    </row>
    <row r="177" spans="2:6" x14ac:dyDescent="0.25">
      <c r="B177" s="11" t="s">
        <v>379</v>
      </c>
      <c r="C177" s="44">
        <v>162.87123333333332</v>
      </c>
      <c r="D177" s="45">
        <v>0</v>
      </c>
      <c r="E177" s="46">
        <v>21.61</v>
      </c>
      <c r="F177" s="44">
        <v>7.8266666666666671</v>
      </c>
    </row>
    <row r="178" spans="2:6" x14ac:dyDescent="0.25">
      <c r="B178" s="11" t="s">
        <v>380</v>
      </c>
      <c r="C178" s="44">
        <v>241.36396666666667</v>
      </c>
      <c r="D178" s="45">
        <v>0</v>
      </c>
      <c r="E178" s="46">
        <v>31.93</v>
      </c>
      <c r="F178" s="44">
        <v>11.643333333333336</v>
      </c>
    </row>
    <row r="179" spans="2:6" x14ac:dyDescent="0.25">
      <c r="B179" s="11" t="s">
        <v>381</v>
      </c>
      <c r="C179" s="44">
        <v>193.80033333333333</v>
      </c>
      <c r="D179" s="45">
        <v>0</v>
      </c>
      <c r="E179" s="46">
        <v>31.233333333333334</v>
      </c>
      <c r="F179" s="44">
        <v>6.7</v>
      </c>
    </row>
    <row r="180" spans="2:6" x14ac:dyDescent="0.25">
      <c r="B180" s="11" t="s">
        <v>382</v>
      </c>
      <c r="C180" s="44">
        <v>141.58099999999999</v>
      </c>
      <c r="D180" s="45">
        <v>0</v>
      </c>
      <c r="E180" s="46">
        <v>21.56</v>
      </c>
      <c r="F180" s="44">
        <v>5.49</v>
      </c>
    </row>
    <row r="181" spans="2:6" x14ac:dyDescent="0.25">
      <c r="B181" s="11" t="s">
        <v>383</v>
      </c>
      <c r="C181" s="44">
        <v>158.7099</v>
      </c>
      <c r="D181" s="45">
        <v>0</v>
      </c>
      <c r="E181" s="46">
        <v>21.41</v>
      </c>
      <c r="F181" s="44">
        <v>7.46</v>
      </c>
    </row>
    <row r="182" spans="2:6" x14ac:dyDescent="0.25">
      <c r="B182" s="11" t="s">
        <v>384</v>
      </c>
      <c r="C182" s="44">
        <v>193.65239999999997</v>
      </c>
      <c r="D182" s="45">
        <v>0</v>
      </c>
      <c r="E182" s="46">
        <v>29.72</v>
      </c>
      <c r="F182" s="44">
        <v>7.4</v>
      </c>
    </row>
    <row r="183" spans="2:6" ht="15" customHeight="1" x14ac:dyDescent="0.25">
      <c r="B183" s="11" t="s">
        <v>385</v>
      </c>
      <c r="C183" s="44">
        <v>140.94149999999999</v>
      </c>
      <c r="D183" s="45">
        <v>0</v>
      </c>
      <c r="E183" s="46">
        <v>21.03</v>
      </c>
      <c r="F183" s="44">
        <v>5.67</v>
      </c>
    </row>
    <row r="184" spans="2:6" x14ac:dyDescent="0.25">
      <c r="B184" s="11" t="s">
        <v>386</v>
      </c>
      <c r="C184" s="44">
        <v>133.46889999999996</v>
      </c>
      <c r="D184" s="45">
        <v>0</v>
      </c>
      <c r="E184" s="46">
        <v>21.723333333333329</v>
      </c>
      <c r="F184" s="44">
        <v>4.5133333333333328</v>
      </c>
    </row>
    <row r="185" spans="2:6" x14ac:dyDescent="0.25">
      <c r="B185" s="11" t="s">
        <v>387</v>
      </c>
      <c r="C185" s="44">
        <v>219.25926666666663</v>
      </c>
      <c r="D185" s="45">
        <v>0</v>
      </c>
      <c r="E185" s="46">
        <v>35.9</v>
      </c>
      <c r="F185" s="44">
        <v>7.3133333333333335</v>
      </c>
    </row>
    <row r="186" spans="2:6" x14ac:dyDescent="0.25">
      <c r="B186" s="11" t="s">
        <v>388</v>
      </c>
      <c r="C186" s="44">
        <v>338.47313333333329</v>
      </c>
      <c r="D186" s="45">
        <v>0</v>
      </c>
      <c r="E186" s="46">
        <v>22.24666666666667</v>
      </c>
      <c r="F186" s="44">
        <v>26.993333333333329</v>
      </c>
    </row>
    <row r="187" spans="2:6" x14ac:dyDescent="0.25">
      <c r="B187" s="11" t="s">
        <v>389</v>
      </c>
      <c r="C187" s="44">
        <v>259.2756333333333</v>
      </c>
      <c r="D187" s="45">
        <v>0</v>
      </c>
      <c r="E187" s="46">
        <v>17.556666666666668</v>
      </c>
      <c r="F187" s="44">
        <v>20.433333333333334</v>
      </c>
    </row>
    <row r="188" spans="2:6" x14ac:dyDescent="0.25">
      <c r="B188" s="11" t="s">
        <v>390</v>
      </c>
      <c r="C188" s="44">
        <v>212.87943333333331</v>
      </c>
      <c r="D188" s="45">
        <v>0</v>
      </c>
      <c r="E188" s="46">
        <v>18.823333333333334</v>
      </c>
      <c r="F188" s="44">
        <v>14.69</v>
      </c>
    </row>
    <row r="189" spans="2:6" x14ac:dyDescent="0.25">
      <c r="B189" s="11" t="s">
        <v>391</v>
      </c>
      <c r="C189" s="44">
        <v>288.7670916666666</v>
      </c>
      <c r="D189" s="45">
        <v>0</v>
      </c>
      <c r="E189" s="46">
        <v>26.420833333333331</v>
      </c>
      <c r="F189" s="44">
        <v>19.506666666666664</v>
      </c>
    </row>
    <row r="190" spans="2:6" x14ac:dyDescent="0.25">
      <c r="B190" s="11" t="s">
        <v>392</v>
      </c>
      <c r="C190" s="44">
        <v>133.52236666666667</v>
      </c>
      <c r="D190" s="45">
        <v>0</v>
      </c>
      <c r="E190" s="46">
        <v>21.25</v>
      </c>
      <c r="F190" s="44">
        <v>4.7433333333333332</v>
      </c>
    </row>
    <row r="191" spans="2:6" x14ac:dyDescent="0.25">
      <c r="B191" s="11" t="s">
        <v>393</v>
      </c>
      <c r="C191" s="44">
        <v>238.4681333333333</v>
      </c>
      <c r="D191" s="45">
        <v>0</v>
      </c>
      <c r="E191" s="46">
        <v>31.906666666666666</v>
      </c>
      <c r="F191" s="44">
        <v>11.333333333333334</v>
      </c>
    </row>
    <row r="192" spans="2:6" x14ac:dyDescent="0.25">
      <c r="B192" s="11" t="s">
        <v>394</v>
      </c>
      <c r="C192" s="48">
        <v>312.79903369144597</v>
      </c>
      <c r="D192" s="45">
        <v>0</v>
      </c>
      <c r="E192" s="48">
        <v>26.931249999999999</v>
      </c>
      <c r="F192" s="49">
        <v>21.929333333333332</v>
      </c>
    </row>
    <row r="193" spans="2:6" x14ac:dyDescent="0.25">
      <c r="B193" s="11" t="s">
        <v>395</v>
      </c>
      <c r="C193" s="48">
        <v>312.74842790365221</v>
      </c>
      <c r="D193" s="45">
        <v>0</v>
      </c>
      <c r="E193" s="48">
        <v>19.658333333333331</v>
      </c>
      <c r="F193" s="49">
        <v>25.366666666666671</v>
      </c>
    </row>
    <row r="194" spans="2:6" x14ac:dyDescent="0.25">
      <c r="B194" s="11" t="s">
        <v>119</v>
      </c>
      <c r="C194" s="48">
        <v>34.031629717349972</v>
      </c>
      <c r="D194" s="45">
        <v>5.9739999999999931</v>
      </c>
      <c r="E194" s="48">
        <v>3.2</v>
      </c>
      <c r="F194" s="48">
        <v>0.58499999999999996</v>
      </c>
    </row>
    <row r="195" spans="2:6" x14ac:dyDescent="0.25">
      <c r="B195" s="11" t="s">
        <v>585</v>
      </c>
      <c r="C195" s="48">
        <v>570.167626501619</v>
      </c>
      <c r="D195" s="45">
        <v>29.13496600055695</v>
      </c>
      <c r="E195" s="48">
        <v>18.509367332776389</v>
      </c>
      <c r="F195" s="49">
        <v>46.279666666666664</v>
      </c>
    </row>
    <row r="196" spans="2:6" x14ac:dyDescent="0.25">
      <c r="B196" s="11" t="s">
        <v>586</v>
      </c>
      <c r="C196" s="48">
        <v>642.96307168106932</v>
      </c>
      <c r="D196" s="45">
        <v>15.078659898440039</v>
      </c>
      <c r="E196" s="48">
        <v>14.536340101559956</v>
      </c>
      <c r="F196" s="49">
        <v>63.459000000000003</v>
      </c>
    </row>
    <row r="197" spans="2:6" x14ac:dyDescent="0.25">
      <c r="B197" s="11" t="s">
        <v>120</v>
      </c>
      <c r="C197" s="48">
        <v>23.888412257373297</v>
      </c>
      <c r="D197" s="45">
        <v>4.7522499999999903</v>
      </c>
      <c r="E197" s="48">
        <v>1.8687499999999999</v>
      </c>
      <c r="F197" s="49">
        <v>0.28233333333333333</v>
      </c>
    </row>
    <row r="198" spans="2:6" x14ac:dyDescent="0.25">
      <c r="B198" s="15" t="s">
        <v>121</v>
      </c>
      <c r="C198" s="42">
        <v>63.449269148826616</v>
      </c>
      <c r="D198" s="42">
        <v>4.8093333333333383</v>
      </c>
      <c r="E198" s="42">
        <v>1.95</v>
      </c>
      <c r="F198" s="43">
        <v>4.8056666666666663</v>
      </c>
    </row>
    <row r="199" spans="2:6" x14ac:dyDescent="0.25">
      <c r="B199" s="11" t="s">
        <v>122</v>
      </c>
      <c r="C199" s="46">
        <v>39.420046376811584</v>
      </c>
      <c r="D199" s="45">
        <v>8.8531884057970984</v>
      </c>
      <c r="E199" s="46">
        <v>1.7101449275362322</v>
      </c>
      <c r="F199" s="47">
        <v>0.08</v>
      </c>
    </row>
    <row r="200" spans="2:6" x14ac:dyDescent="0.25">
      <c r="B200" s="11" t="s">
        <v>123</v>
      </c>
      <c r="C200" s="46">
        <v>19.515885507246438</v>
      </c>
      <c r="D200" s="45">
        <v>3.3707246376811648</v>
      </c>
      <c r="E200" s="46">
        <v>1.8659420289855071</v>
      </c>
      <c r="F200" s="47">
        <v>0.35</v>
      </c>
    </row>
    <row r="201" spans="2:6" x14ac:dyDescent="0.25">
      <c r="B201" s="11" t="s">
        <v>124</v>
      </c>
      <c r="C201" s="48">
        <v>29.861777710159579</v>
      </c>
      <c r="D201" s="45">
        <v>6.6867499999999893</v>
      </c>
      <c r="E201" s="48">
        <v>0.84791666666666676</v>
      </c>
      <c r="F201" s="49">
        <v>0.21833333333333335</v>
      </c>
    </row>
    <row r="202" spans="2:6" x14ac:dyDescent="0.25">
      <c r="B202" s="11" t="s">
        <v>125</v>
      </c>
      <c r="C202" s="46">
        <v>34.135388405797137</v>
      </c>
      <c r="D202" s="45">
        <v>7.66</v>
      </c>
      <c r="E202" s="46">
        <v>1.3224637681159419</v>
      </c>
      <c r="F202" s="47">
        <v>0.17333333333333334</v>
      </c>
    </row>
    <row r="203" spans="2:6" x14ac:dyDescent="0.25">
      <c r="B203" s="11" t="s">
        <v>37</v>
      </c>
      <c r="C203" s="48">
        <v>369.59975000000003</v>
      </c>
      <c r="D203" s="45">
        <v>80.834999999999994</v>
      </c>
      <c r="E203" s="48">
        <v>7.291666666666667</v>
      </c>
      <c r="F203" s="48">
        <v>1.6033333333333335</v>
      </c>
    </row>
    <row r="204" spans="2:6" x14ac:dyDescent="0.25">
      <c r="B204" s="11" t="s">
        <v>38</v>
      </c>
      <c r="C204" s="48">
        <v>363.33831666666663</v>
      </c>
      <c r="D204" s="45">
        <v>80.448333333333338</v>
      </c>
      <c r="E204" s="48">
        <v>6.875</v>
      </c>
      <c r="F204" s="48">
        <v>1.1833333333333333</v>
      </c>
    </row>
    <row r="205" spans="2:6" x14ac:dyDescent="0.25">
      <c r="B205" s="11" t="s">
        <v>39</v>
      </c>
      <c r="C205" s="44">
        <v>394.42752173913044</v>
      </c>
      <c r="D205" s="45">
        <v>87.265507246376814</v>
      </c>
      <c r="E205" s="46">
        <v>6.4311594202898554</v>
      </c>
      <c r="F205" s="44">
        <v>1.0933333333333335</v>
      </c>
    </row>
    <row r="206" spans="2:6" x14ac:dyDescent="0.25">
      <c r="B206" s="11" t="s">
        <v>40</v>
      </c>
      <c r="C206" s="48">
        <v>381.13333333333333</v>
      </c>
      <c r="D206" s="45">
        <v>81.617500000000007</v>
      </c>
      <c r="E206" s="48">
        <v>8.8958333333333321</v>
      </c>
      <c r="F206" s="48">
        <v>2.12</v>
      </c>
    </row>
    <row r="207" spans="2:6" x14ac:dyDescent="0.25">
      <c r="B207" s="11" t="s">
        <v>41</v>
      </c>
      <c r="C207" s="46">
        <v>365.354163768116</v>
      </c>
      <c r="D207" s="45">
        <v>83.824202898550723</v>
      </c>
      <c r="E207" s="46">
        <v>7.1557971014492754</v>
      </c>
      <c r="F207" s="46">
        <v>0.95666666666666667</v>
      </c>
    </row>
    <row r="208" spans="2:6" x14ac:dyDescent="0.25">
      <c r="B208" s="11" t="s">
        <v>42</v>
      </c>
      <c r="C208" s="46">
        <v>376.55525362318843</v>
      </c>
      <c r="D208" s="45">
        <v>88.840579710144922</v>
      </c>
      <c r="E208" s="46">
        <v>4.7427536231884071</v>
      </c>
      <c r="F208" s="46">
        <v>0.66666666666666663</v>
      </c>
    </row>
    <row r="209" spans="2:6" x14ac:dyDescent="0.25">
      <c r="B209" s="11" t="s">
        <v>481</v>
      </c>
      <c r="C209" s="48">
        <v>40.720188550628663</v>
      </c>
      <c r="D209" s="45">
        <v>3.3174999999999999</v>
      </c>
      <c r="E209" s="48">
        <v>0.5625</v>
      </c>
      <c r="F209" s="50" t="s">
        <v>59</v>
      </c>
    </row>
    <row r="210" spans="2:6" x14ac:dyDescent="0.25">
      <c r="B210" s="16" t="s">
        <v>482</v>
      </c>
      <c r="C210" s="48">
        <v>1.3970599738756386</v>
      </c>
      <c r="D210" s="45">
        <v>0.39133333333332132</v>
      </c>
      <c r="E210" s="48">
        <v>0</v>
      </c>
      <c r="F210" s="49">
        <v>0</v>
      </c>
    </row>
    <row r="211" spans="2:6" x14ac:dyDescent="0.25">
      <c r="B211" s="11" t="s">
        <v>483</v>
      </c>
      <c r="C211" s="48">
        <v>2.7307499511241429</v>
      </c>
      <c r="D211" s="45">
        <v>0.64299999999999313</v>
      </c>
      <c r="E211" s="48">
        <v>0</v>
      </c>
      <c r="F211" s="49">
        <v>5.1999999999999998E-2</v>
      </c>
    </row>
    <row r="212" spans="2:6" x14ac:dyDescent="0.25">
      <c r="B212" s="11" t="s">
        <v>484</v>
      </c>
      <c r="C212" s="48">
        <v>2.2479099579652102</v>
      </c>
      <c r="D212" s="45">
        <v>0.62966666666666526</v>
      </c>
      <c r="E212" s="48">
        <v>0</v>
      </c>
      <c r="F212" s="49">
        <v>0</v>
      </c>
    </row>
    <row r="213" spans="2:6" x14ac:dyDescent="0.25">
      <c r="B213" s="15" t="s">
        <v>532</v>
      </c>
      <c r="C213" s="42">
        <v>78.23472922221822</v>
      </c>
      <c r="D213" s="42">
        <v>10.133166666666673</v>
      </c>
      <c r="E213" s="42">
        <v>6.779166666666665</v>
      </c>
      <c r="F213" s="43">
        <v>1.1166666666666667</v>
      </c>
    </row>
    <row r="214" spans="2:6" x14ac:dyDescent="0.25">
      <c r="B214" s="11" t="s">
        <v>126</v>
      </c>
      <c r="C214" s="46">
        <v>13.837120289855097</v>
      </c>
      <c r="D214" s="45">
        <v>2.8533333333333437</v>
      </c>
      <c r="E214" s="46">
        <v>1.1376811594202898</v>
      </c>
      <c r="F214" s="47">
        <v>0.14333333333333334</v>
      </c>
    </row>
    <row r="215" spans="2:6" x14ac:dyDescent="0.25">
      <c r="B215" s="11" t="s">
        <v>502</v>
      </c>
      <c r="C215" s="44">
        <v>539.5866666666667</v>
      </c>
      <c r="D215" s="45">
        <v>59.576666666666675</v>
      </c>
      <c r="E215" s="46">
        <v>7.22</v>
      </c>
      <c r="F215" s="44">
        <v>30.266666666666669</v>
      </c>
    </row>
    <row r="216" spans="2:6" x14ac:dyDescent="0.25">
      <c r="B216" s="11" t="s">
        <v>503</v>
      </c>
      <c r="C216" s="48">
        <v>558.87633333333338</v>
      </c>
      <c r="D216" s="45">
        <v>55.376833333333337</v>
      </c>
      <c r="E216" s="48">
        <v>7.4124999999999996</v>
      </c>
      <c r="F216" s="49">
        <v>34.191000000000003</v>
      </c>
    </row>
    <row r="217" spans="2:6" x14ac:dyDescent="0.25">
      <c r="B217" s="11" t="s">
        <v>504</v>
      </c>
      <c r="C217" s="48">
        <v>556.82433333333336</v>
      </c>
      <c r="D217" s="45">
        <v>56.323416666666667</v>
      </c>
      <c r="E217" s="48">
        <v>6.8979166666666663</v>
      </c>
      <c r="F217" s="49">
        <v>33.771000000000001</v>
      </c>
    </row>
    <row r="218" spans="2:6" x14ac:dyDescent="0.25">
      <c r="B218" s="11" t="s">
        <v>505</v>
      </c>
      <c r="C218" s="48">
        <v>474.91776997327383</v>
      </c>
      <c r="D218" s="45">
        <v>62.422889901161192</v>
      </c>
      <c r="E218" s="48">
        <v>4.8624434321721388</v>
      </c>
      <c r="F218" s="49">
        <v>29.856666666666666</v>
      </c>
    </row>
    <row r="219" spans="2:6" x14ac:dyDescent="0.25">
      <c r="B219" s="11" t="s">
        <v>127</v>
      </c>
      <c r="C219" s="48">
        <v>18.539790531377019</v>
      </c>
      <c r="D219" s="45">
        <v>4.7934166666666655</v>
      </c>
      <c r="E219" s="45">
        <v>0.41458333333333336</v>
      </c>
      <c r="F219" s="50" t="s">
        <v>59</v>
      </c>
    </row>
    <row r="220" spans="2:6" x14ac:dyDescent="0.25">
      <c r="B220" s="11" t="s">
        <v>128</v>
      </c>
      <c r="C220" s="46">
        <v>16.97891884057972</v>
      </c>
      <c r="D220" s="45">
        <v>4.1373913043478341</v>
      </c>
      <c r="E220" s="46">
        <v>0.69927536231884069</v>
      </c>
      <c r="F220" s="47">
        <v>0.06</v>
      </c>
    </row>
    <row r="221" spans="2:6" x14ac:dyDescent="0.25">
      <c r="B221" s="11" t="s">
        <v>206</v>
      </c>
      <c r="C221" s="48">
        <v>75.594110000000001</v>
      </c>
      <c r="D221" s="45">
        <v>18.857416666666666</v>
      </c>
      <c r="E221" s="48">
        <v>1.3979166666666667</v>
      </c>
      <c r="F221" s="49">
        <v>0.35966666666666663</v>
      </c>
    </row>
    <row r="222" spans="2:6" x14ac:dyDescent="0.25">
      <c r="B222" s="11" t="s">
        <v>506</v>
      </c>
      <c r="C222" s="48">
        <v>448.84545242331023</v>
      </c>
      <c r="D222" s="45">
        <v>81.383166626294454</v>
      </c>
      <c r="E222" s="48">
        <v>1.1218333737055461</v>
      </c>
      <c r="F222" s="49">
        <v>13.586999999999998</v>
      </c>
    </row>
    <row r="223" spans="2:6" x14ac:dyDescent="0.25">
      <c r="B223" s="11" t="s">
        <v>588</v>
      </c>
      <c r="C223" s="46" t="s">
        <v>461</v>
      </c>
      <c r="D223" s="46" t="s">
        <v>461</v>
      </c>
      <c r="E223" s="46" t="s">
        <v>461</v>
      </c>
      <c r="F223" s="46" t="s">
        <v>461</v>
      </c>
    </row>
    <row r="224" spans="2:6" x14ac:dyDescent="0.25">
      <c r="B224" s="11" t="s">
        <v>485</v>
      </c>
      <c r="C224" s="48">
        <v>21.50859424050649</v>
      </c>
      <c r="D224" s="45">
        <v>5.2846666666666717</v>
      </c>
      <c r="E224" s="48">
        <v>0</v>
      </c>
      <c r="F224" s="48">
        <v>0</v>
      </c>
    </row>
    <row r="225" spans="2:6" x14ac:dyDescent="0.25">
      <c r="B225" s="11" t="s">
        <v>587</v>
      </c>
      <c r="C225" s="48">
        <v>406.48735310780989</v>
      </c>
      <c r="D225" s="45">
        <v>10.401665876893027</v>
      </c>
      <c r="E225" s="48">
        <v>3.69183412310697</v>
      </c>
      <c r="F225" s="49">
        <v>41.976333333333336</v>
      </c>
    </row>
    <row r="226" spans="2:6" x14ac:dyDescent="0.25">
      <c r="B226" s="11" t="s">
        <v>129</v>
      </c>
      <c r="C226" s="46">
        <v>309.07074680447579</v>
      </c>
      <c r="D226" s="45">
        <v>47.954999999999998</v>
      </c>
      <c r="E226" s="46">
        <v>20.875</v>
      </c>
      <c r="F226" s="46">
        <v>10.386666666666668</v>
      </c>
    </row>
    <row r="227" spans="2:6" x14ac:dyDescent="0.25">
      <c r="B227" s="11" t="s">
        <v>298</v>
      </c>
      <c r="C227" s="44">
        <v>128.15539999999999</v>
      </c>
      <c r="D227" s="45">
        <v>-2.6666666666666172E-2</v>
      </c>
      <c r="E227" s="46">
        <v>17.366666666666667</v>
      </c>
      <c r="F227" s="55">
        <v>5.9866666666666672</v>
      </c>
    </row>
    <row r="228" spans="2:6" x14ac:dyDescent="0.25">
      <c r="B228" s="15" t="s">
        <v>299</v>
      </c>
      <c r="C228" s="42">
        <v>261.45243941056725</v>
      </c>
      <c r="D228" s="42">
        <v>0</v>
      </c>
      <c r="E228" s="42">
        <v>19.897916666666667</v>
      </c>
      <c r="F228" s="43">
        <v>19.566333333333333</v>
      </c>
    </row>
    <row r="229" spans="2:6" x14ac:dyDescent="0.25">
      <c r="B229" s="15" t="s">
        <v>300</v>
      </c>
      <c r="C229" s="42">
        <v>238.69610486733916</v>
      </c>
      <c r="D229" s="42">
        <v>0</v>
      </c>
      <c r="E229" s="42">
        <v>20.131250000000001</v>
      </c>
      <c r="F229" s="43">
        <v>16.933000000000003</v>
      </c>
    </row>
    <row r="230" spans="2:6" x14ac:dyDescent="0.25">
      <c r="B230" s="11" t="s">
        <v>301</v>
      </c>
      <c r="C230" s="44">
        <v>101.00903333333332</v>
      </c>
      <c r="D230" s="45">
        <v>0</v>
      </c>
      <c r="E230" s="46">
        <v>18.916666666666668</v>
      </c>
      <c r="F230" s="55">
        <v>2.2433333333333336</v>
      </c>
    </row>
    <row r="231" spans="2:6" x14ac:dyDescent="0.25">
      <c r="B231" s="11" t="s">
        <v>302</v>
      </c>
      <c r="C231" s="44">
        <v>94</v>
      </c>
      <c r="D231" s="45">
        <v>0</v>
      </c>
      <c r="E231" s="46">
        <v>18.57</v>
      </c>
      <c r="F231" s="55">
        <v>1.5833333333333333</v>
      </c>
    </row>
    <row r="232" spans="2:6" x14ac:dyDescent="0.25">
      <c r="B232" s="11" t="s">
        <v>303</v>
      </c>
      <c r="C232" s="48">
        <v>146.52814112536112</v>
      </c>
      <c r="D232" s="45">
        <v>0</v>
      </c>
      <c r="E232" s="48">
        <v>26.766666666666666</v>
      </c>
      <c r="F232" s="49">
        <v>3.5736666666666665</v>
      </c>
    </row>
    <row r="233" spans="2:6" x14ac:dyDescent="0.25">
      <c r="B233" s="15" t="s">
        <v>304</v>
      </c>
      <c r="C233" s="42">
        <v>100.07812455296516</v>
      </c>
      <c r="D233" s="43">
        <v>0</v>
      </c>
      <c r="E233" s="42">
        <v>23.4375</v>
      </c>
      <c r="F233" s="56">
        <v>2.5626666666666664</v>
      </c>
    </row>
    <row r="234" spans="2:6" x14ac:dyDescent="0.25">
      <c r="B234" s="11" t="s">
        <v>130</v>
      </c>
      <c r="C234" s="46">
        <v>27.056697101449281</v>
      </c>
      <c r="D234" s="45">
        <v>4.3334782608695592</v>
      </c>
      <c r="E234" s="46">
        <v>2.8731884057971011</v>
      </c>
      <c r="F234" s="46">
        <v>0.54666666666666675</v>
      </c>
    </row>
    <row r="235" spans="2:6" x14ac:dyDescent="0.25">
      <c r="B235" s="11" t="s">
        <v>131</v>
      </c>
      <c r="C235" s="48">
        <v>90.344815426111225</v>
      </c>
      <c r="D235" s="45">
        <v>8.7076666666666682</v>
      </c>
      <c r="E235" s="48">
        <v>1.6666666666666667</v>
      </c>
      <c r="F235" s="48">
        <v>6.5940000000000003</v>
      </c>
    </row>
    <row r="236" spans="2:6" x14ac:dyDescent="0.25">
      <c r="B236" s="11" t="s">
        <v>133</v>
      </c>
      <c r="C236" s="48">
        <v>19.114140614728182</v>
      </c>
      <c r="D236" s="45">
        <v>3.8754166666666765</v>
      </c>
      <c r="E236" s="48">
        <v>1.2395833333333333</v>
      </c>
      <c r="F236" s="49">
        <v>0.26933333333333337</v>
      </c>
    </row>
    <row r="237" spans="2:6" x14ac:dyDescent="0.25">
      <c r="B237" s="11" t="s">
        <v>132</v>
      </c>
      <c r="C237" s="46">
        <v>22.563349275362292</v>
      </c>
      <c r="D237" s="45">
        <v>4.5175362318840619</v>
      </c>
      <c r="E237" s="46">
        <v>1.9057971014492752</v>
      </c>
      <c r="F237" s="47">
        <v>0.21333333333333335</v>
      </c>
    </row>
    <row r="238" spans="2:6" x14ac:dyDescent="0.25">
      <c r="B238" s="11" t="s">
        <v>396</v>
      </c>
      <c r="C238" s="48">
        <v>283.048</v>
      </c>
      <c r="D238" s="45">
        <v>34.520583333333335</v>
      </c>
      <c r="E238" s="48">
        <v>9.6104166666666657</v>
      </c>
      <c r="F238" s="49">
        <v>11.835999999999999</v>
      </c>
    </row>
    <row r="239" spans="2:6" x14ac:dyDescent="0.25">
      <c r="B239" s="11" t="s">
        <v>43</v>
      </c>
      <c r="C239" s="48">
        <v>386.00119033639794</v>
      </c>
      <c r="D239" s="45">
        <v>83.86938355859121</v>
      </c>
      <c r="E239" s="48">
        <v>7.0269497747421266</v>
      </c>
      <c r="F239" s="48">
        <v>1.2260000000000002</v>
      </c>
    </row>
    <row r="240" spans="2:6" x14ac:dyDescent="0.25">
      <c r="B240" s="15" t="s">
        <v>457</v>
      </c>
      <c r="C240" s="42">
        <v>221.48354127513312</v>
      </c>
      <c r="D240" s="42">
        <v>4.5095266396204607</v>
      </c>
      <c r="E240" s="42">
        <v>1.5078066937128702</v>
      </c>
      <c r="F240" s="43">
        <v>22.479333333333333</v>
      </c>
    </row>
    <row r="241" spans="2:6" x14ac:dyDescent="0.25">
      <c r="B241" s="11" t="s">
        <v>44</v>
      </c>
      <c r="C241" s="48">
        <v>333.03419267054403</v>
      </c>
      <c r="D241" s="45">
        <v>86.148499999999999</v>
      </c>
      <c r="E241" s="48">
        <v>4.8208333333333329</v>
      </c>
      <c r="F241" s="48">
        <v>1.6393333333333331</v>
      </c>
    </row>
    <row r="242" spans="2:6" x14ac:dyDescent="0.25">
      <c r="B242" s="15" t="s">
        <v>397</v>
      </c>
      <c r="C242" s="42">
        <v>245.77192529714108</v>
      </c>
      <c r="D242" s="42">
        <v>13.949583333333331</v>
      </c>
      <c r="E242" s="42">
        <v>12.043749999999999</v>
      </c>
      <c r="F242" s="43">
        <v>15.561</v>
      </c>
    </row>
    <row r="243" spans="2:6" x14ac:dyDescent="0.25">
      <c r="B243" s="15" t="s">
        <v>398</v>
      </c>
      <c r="C243" s="42">
        <v>346.7420146474044</v>
      </c>
      <c r="D243" s="42">
        <v>18.146166666666673</v>
      </c>
      <c r="E243" s="42">
        <v>16.862500000000001</v>
      </c>
      <c r="F243" s="43">
        <v>22.673333333333332</v>
      </c>
    </row>
    <row r="244" spans="2:6" x14ac:dyDescent="0.25">
      <c r="B244" s="16" t="s">
        <v>207</v>
      </c>
      <c r="C244" s="48">
        <v>49.422558774371929</v>
      </c>
      <c r="D244" s="45">
        <v>10.433583333333335</v>
      </c>
      <c r="E244" s="48">
        <v>1.1604166666666664</v>
      </c>
      <c r="F244" s="49">
        <v>0.95133333333333336</v>
      </c>
    </row>
    <row r="245" spans="2:6" x14ac:dyDescent="0.25">
      <c r="B245" s="11" t="s">
        <v>208</v>
      </c>
      <c r="C245" s="48">
        <v>48.796889999999991</v>
      </c>
      <c r="D245" s="45">
        <v>11.386916666666668</v>
      </c>
      <c r="E245" s="48">
        <v>0.84375</v>
      </c>
      <c r="F245" s="49">
        <v>0.59366666666666668</v>
      </c>
    </row>
    <row r="246" spans="2:6" x14ac:dyDescent="0.25">
      <c r="B246" s="13" t="s">
        <v>45</v>
      </c>
      <c r="C246" s="42">
        <v>78.433818313655848</v>
      </c>
      <c r="D246" s="42">
        <v>13.944399957656858</v>
      </c>
      <c r="E246" s="42">
        <v>2.3606000423431395</v>
      </c>
      <c r="F246" s="43">
        <v>1.6369999999999998</v>
      </c>
    </row>
    <row r="247" spans="2:6" x14ac:dyDescent="0.25">
      <c r="B247" s="11" t="s">
        <v>46</v>
      </c>
      <c r="C247" s="48">
        <v>402.28657743531465</v>
      </c>
      <c r="D247" s="45">
        <v>79.816416666666669</v>
      </c>
      <c r="E247" s="48">
        <v>2.2229166666666664</v>
      </c>
      <c r="F247" s="48">
        <v>13.371333333333334</v>
      </c>
    </row>
    <row r="248" spans="2:6" x14ac:dyDescent="0.25">
      <c r="B248" s="11" t="s">
        <v>533</v>
      </c>
      <c r="C248" s="48">
        <v>113.45948166666666</v>
      </c>
      <c r="D248" s="45">
        <v>25.281416666666665</v>
      </c>
      <c r="E248" s="48">
        <v>2.15625</v>
      </c>
      <c r="F248" s="49">
        <v>0.67966666666666653</v>
      </c>
    </row>
    <row r="249" spans="2:6" x14ac:dyDescent="0.25">
      <c r="B249" s="11" t="s">
        <v>534</v>
      </c>
      <c r="C249" s="48">
        <v>142.12299999999999</v>
      </c>
      <c r="D249" s="45">
        <v>22.513666666666666</v>
      </c>
      <c r="E249" s="48">
        <v>2.5583333333333331</v>
      </c>
      <c r="F249" s="49">
        <v>4.6483333333333334</v>
      </c>
    </row>
    <row r="250" spans="2:6" x14ac:dyDescent="0.25">
      <c r="B250" s="15" t="s">
        <v>535</v>
      </c>
      <c r="C250" s="42">
        <v>80.091615636507669</v>
      </c>
      <c r="D250" s="42">
        <v>5.7389166666666656</v>
      </c>
      <c r="E250" s="42">
        <v>5.6437499999999998</v>
      </c>
      <c r="F250" s="43">
        <v>3.5926666666666667</v>
      </c>
    </row>
    <row r="251" spans="2:6" x14ac:dyDescent="0.25">
      <c r="B251" s="11" t="s">
        <v>631</v>
      </c>
      <c r="C251" s="48">
        <v>368</v>
      </c>
      <c r="D251" s="45">
        <v>92</v>
      </c>
      <c r="E251" s="48">
        <v>0</v>
      </c>
      <c r="F251" s="49">
        <v>0</v>
      </c>
    </row>
    <row r="252" spans="2:6" x14ac:dyDescent="0.25">
      <c r="B252" s="11" t="s">
        <v>507</v>
      </c>
      <c r="C252" s="48">
        <v>198.9360630496343</v>
      </c>
      <c r="D252" s="45">
        <v>54.613333333333337</v>
      </c>
      <c r="E252" s="48">
        <v>0.91666666666666663</v>
      </c>
      <c r="F252" s="49">
        <v>0.20666666666666667</v>
      </c>
    </row>
    <row r="253" spans="2:6" x14ac:dyDescent="0.25">
      <c r="B253" s="13" t="s">
        <v>508</v>
      </c>
      <c r="C253" s="42">
        <v>306.31013023105874</v>
      </c>
      <c r="D253" s="42">
        <v>59.493373235066727</v>
      </c>
      <c r="E253" s="42">
        <v>5.4782934315999352</v>
      </c>
      <c r="F253" s="43">
        <v>5.9929999999999994</v>
      </c>
    </row>
    <row r="254" spans="2:6" x14ac:dyDescent="0.25">
      <c r="B254" s="15" t="s">
        <v>305</v>
      </c>
      <c r="C254" s="42">
        <v>131.2083147237698</v>
      </c>
      <c r="D254" s="42">
        <v>0</v>
      </c>
      <c r="E254" s="42">
        <v>18.810416666666665</v>
      </c>
      <c r="F254" s="43">
        <v>5.6416666666666666</v>
      </c>
    </row>
    <row r="255" spans="2:6" x14ac:dyDescent="0.25">
      <c r="B255" s="11" t="s">
        <v>399</v>
      </c>
      <c r="C255" s="48">
        <v>358.19166666666672</v>
      </c>
      <c r="D255" s="45">
        <v>47.492916666666659</v>
      </c>
      <c r="E255" s="48">
        <v>6.9437499999999996</v>
      </c>
      <c r="F255" s="45">
        <v>15.605</v>
      </c>
    </row>
    <row r="256" spans="2:6" x14ac:dyDescent="0.25">
      <c r="B256" s="11" t="s">
        <v>400</v>
      </c>
      <c r="C256" s="48">
        <v>377.47966666666667</v>
      </c>
      <c r="D256" s="45">
        <v>35.528916666666682</v>
      </c>
      <c r="E256" s="48">
        <v>7.34375</v>
      </c>
      <c r="F256" s="49">
        <v>22.887666666666664</v>
      </c>
    </row>
    <row r="257" spans="2:6" x14ac:dyDescent="0.25">
      <c r="B257" s="11" t="s">
        <v>556</v>
      </c>
      <c r="C257" s="44">
        <v>88.093581999778536</v>
      </c>
      <c r="D257" s="45">
        <v>14.227583333333328</v>
      </c>
      <c r="E257" s="46">
        <v>7.4520833333333325</v>
      </c>
      <c r="F257" s="49">
        <v>0.47100000000000003</v>
      </c>
    </row>
    <row r="258" spans="2:6" x14ac:dyDescent="0.25">
      <c r="B258" s="11" t="s">
        <v>557</v>
      </c>
      <c r="C258" s="44">
        <v>73.844704347826095</v>
      </c>
      <c r="D258" s="45">
        <v>13.442173913043479</v>
      </c>
      <c r="E258" s="46">
        <v>4.5978260869565224</v>
      </c>
      <c r="F258" s="44">
        <v>0.38</v>
      </c>
    </row>
    <row r="259" spans="2:6" x14ac:dyDescent="0.25">
      <c r="B259" s="11" t="s">
        <v>134</v>
      </c>
      <c r="C259" s="46">
        <v>16.095694202898525</v>
      </c>
      <c r="D259" s="45">
        <v>2.5736231884057963</v>
      </c>
      <c r="E259" s="46">
        <v>1.9963768115942031</v>
      </c>
      <c r="F259" s="47">
        <v>0.24333333333333332</v>
      </c>
    </row>
    <row r="260" spans="2:6" x14ac:dyDescent="0.25">
      <c r="B260" s="11" t="s">
        <v>135</v>
      </c>
      <c r="C260" s="48">
        <v>67.253651750663948</v>
      </c>
      <c r="D260" s="45">
        <v>4.2385833333333389</v>
      </c>
      <c r="E260" s="48">
        <v>2.71875</v>
      </c>
      <c r="F260" s="48">
        <v>5.4346666666666676</v>
      </c>
    </row>
    <row r="261" spans="2:6" x14ac:dyDescent="0.25">
      <c r="B261" s="15" t="s">
        <v>536</v>
      </c>
      <c r="C261" s="42">
        <v>173.14136431801319</v>
      </c>
      <c r="D261" s="42">
        <v>2.9754166666666721</v>
      </c>
      <c r="E261" s="42">
        <v>15.03125</v>
      </c>
      <c r="F261" s="43">
        <v>10.802999999999999</v>
      </c>
    </row>
    <row r="262" spans="2:6" x14ac:dyDescent="0.25">
      <c r="B262" s="15" t="s">
        <v>537</v>
      </c>
      <c r="C262" s="42">
        <v>156.80610301323728</v>
      </c>
      <c r="D262" s="42">
        <v>2.5939166666666571</v>
      </c>
      <c r="E262" s="42">
        <v>17.552083333333336</v>
      </c>
      <c r="F262" s="43">
        <v>7.9623333333333335</v>
      </c>
    </row>
    <row r="263" spans="2:6" x14ac:dyDescent="0.25">
      <c r="B263" s="11" t="s">
        <v>47</v>
      </c>
      <c r="C263" s="46">
        <v>363.05648018122349</v>
      </c>
      <c r="D263" s="45">
        <v>85.504000040690116</v>
      </c>
      <c r="E263" s="46">
        <v>1.2693332926432292</v>
      </c>
      <c r="F263" s="49">
        <v>0.3</v>
      </c>
    </row>
    <row r="264" spans="2:6" x14ac:dyDescent="0.25">
      <c r="B264" s="11" t="s">
        <v>48</v>
      </c>
      <c r="C264" s="48">
        <v>335.77766279932655</v>
      </c>
      <c r="D264" s="45">
        <v>73.298266830444334</v>
      </c>
      <c r="E264" s="48">
        <v>12.515066502888997</v>
      </c>
      <c r="F264" s="57">
        <v>1.7533333333333332</v>
      </c>
    </row>
    <row r="265" spans="2:6" x14ac:dyDescent="0.25">
      <c r="B265" s="11" t="s">
        <v>136</v>
      </c>
      <c r="C265" s="44">
        <v>360.86969855072459</v>
      </c>
      <c r="D265" s="45">
        <v>87.898985507246366</v>
      </c>
      <c r="E265" s="46">
        <v>1.5543478260869565</v>
      </c>
      <c r="F265" s="44">
        <v>0.27666666666666667</v>
      </c>
    </row>
    <row r="266" spans="2:6" x14ac:dyDescent="0.25">
      <c r="B266" s="11" t="s">
        <v>137</v>
      </c>
      <c r="C266" s="48">
        <v>365.26897500000001</v>
      </c>
      <c r="D266" s="45">
        <v>89.194166666666661</v>
      </c>
      <c r="E266" s="48">
        <v>1.2291666666666667</v>
      </c>
      <c r="F266" s="49">
        <v>0.28666666666666668</v>
      </c>
    </row>
    <row r="267" spans="2:6" x14ac:dyDescent="0.25">
      <c r="B267" s="15" t="s">
        <v>589</v>
      </c>
      <c r="C267" s="42">
        <v>328.77140024483361</v>
      </c>
      <c r="D267" s="42">
        <v>79.17306661605835</v>
      </c>
      <c r="E267" s="42">
        <v>1.4062667172749839</v>
      </c>
      <c r="F267" s="43">
        <v>0.19800000000000004</v>
      </c>
    </row>
    <row r="268" spans="2:6" x14ac:dyDescent="0.25">
      <c r="B268" s="11" t="s">
        <v>49</v>
      </c>
      <c r="C268" s="48">
        <v>350.58693322738014</v>
      </c>
      <c r="D268" s="45">
        <v>79.079166666666652</v>
      </c>
      <c r="E268" s="48">
        <v>7.1875</v>
      </c>
      <c r="F268" s="57">
        <v>1.4666666666666666</v>
      </c>
    </row>
    <row r="269" spans="2:6" x14ac:dyDescent="0.25">
      <c r="B269" s="15" t="s">
        <v>138</v>
      </c>
      <c r="C269" s="42">
        <v>360.17977487993244</v>
      </c>
      <c r="D269" s="42">
        <v>87.285333333333341</v>
      </c>
      <c r="E269" s="42">
        <v>1.6166666666666667</v>
      </c>
      <c r="F269" s="43">
        <v>0.46900000000000003</v>
      </c>
    </row>
    <row r="270" spans="2:6" x14ac:dyDescent="0.25">
      <c r="B270" s="11" t="s">
        <v>50</v>
      </c>
      <c r="C270" s="48">
        <v>370.57809666666662</v>
      </c>
      <c r="D270" s="45">
        <v>75.785666666666657</v>
      </c>
      <c r="E270" s="48">
        <v>11.380999619166056</v>
      </c>
      <c r="F270" s="48">
        <v>1.4633333333333332</v>
      </c>
    </row>
    <row r="271" spans="2:6" x14ac:dyDescent="0.25">
      <c r="B271" s="11" t="s">
        <v>51</v>
      </c>
      <c r="C271" s="46">
        <v>360.47297855072469</v>
      </c>
      <c r="D271" s="45">
        <v>75.09255072463769</v>
      </c>
      <c r="E271" s="46">
        <v>9.7907826086956504</v>
      </c>
      <c r="F271" s="46">
        <v>1.3666666666666669</v>
      </c>
    </row>
    <row r="272" spans="2:6" x14ac:dyDescent="0.25">
      <c r="B272" s="11" t="s">
        <v>52</v>
      </c>
      <c r="C272" s="44">
        <v>414.85051739130432</v>
      </c>
      <c r="D272" s="45">
        <v>77.770869565217382</v>
      </c>
      <c r="E272" s="46">
        <v>11.87913043478261</v>
      </c>
      <c r="F272" s="44">
        <v>5.79</v>
      </c>
    </row>
    <row r="273" spans="2:6" x14ac:dyDescent="0.25">
      <c r="B273" s="11" t="s">
        <v>139</v>
      </c>
      <c r="C273" s="48">
        <v>330.85055833333337</v>
      </c>
      <c r="D273" s="45">
        <v>81.149166666666673</v>
      </c>
      <c r="E273" s="48">
        <v>0.52083333333333326</v>
      </c>
      <c r="F273" s="49">
        <v>0.28333333333333338</v>
      </c>
    </row>
    <row r="274" spans="2:6" x14ac:dyDescent="0.25">
      <c r="B274" s="13" t="s">
        <v>538</v>
      </c>
      <c r="C274" s="42">
        <v>151.56185683095453</v>
      </c>
      <c r="D274" s="42">
        <v>19.581833333333329</v>
      </c>
      <c r="E274" s="42">
        <v>10.170833333333333</v>
      </c>
      <c r="F274" s="43">
        <v>6.7906666666666666</v>
      </c>
    </row>
    <row r="275" spans="2:6" x14ac:dyDescent="0.25">
      <c r="B275" s="11" t="s">
        <v>140</v>
      </c>
      <c r="C275" s="48">
        <v>38.723236375411325</v>
      </c>
      <c r="D275" s="45">
        <v>7.7583333333333293</v>
      </c>
      <c r="E275" s="48">
        <v>4.1666666666666661</v>
      </c>
      <c r="F275" s="49">
        <v>0.10266666666666667</v>
      </c>
    </row>
    <row r="276" spans="2:6" x14ac:dyDescent="0.25">
      <c r="B276" s="11" t="s">
        <v>558</v>
      </c>
      <c r="C276" s="48">
        <v>76.424085666666684</v>
      </c>
      <c r="D276" s="45">
        <v>13.591033333333334</v>
      </c>
      <c r="E276" s="48">
        <v>4.7750000000000004</v>
      </c>
      <c r="F276" s="49">
        <v>0.54233333333333344</v>
      </c>
    </row>
    <row r="277" spans="2:6" x14ac:dyDescent="0.25">
      <c r="B277" s="11" t="s">
        <v>559</v>
      </c>
      <c r="C277" s="44">
        <v>329.02673623188412</v>
      </c>
      <c r="D277" s="45">
        <v>61.221449275362318</v>
      </c>
      <c r="E277" s="46">
        <v>19.981884057971016</v>
      </c>
      <c r="F277" s="44">
        <v>1.2566666666666666</v>
      </c>
    </row>
    <row r="278" spans="2:6" x14ac:dyDescent="0.25">
      <c r="B278" s="16" t="s">
        <v>560</v>
      </c>
      <c r="C278" s="48">
        <v>78.008896666666672</v>
      </c>
      <c r="D278" s="45">
        <v>13.499583333333337</v>
      </c>
      <c r="E278" s="48">
        <v>5.09375</v>
      </c>
      <c r="F278" s="49">
        <v>0.64400000000000002</v>
      </c>
    </row>
    <row r="279" spans="2:6" x14ac:dyDescent="0.25">
      <c r="B279" s="11" t="s">
        <v>561</v>
      </c>
      <c r="C279" s="48">
        <v>339.16476666666665</v>
      </c>
      <c r="D279" s="45">
        <v>61.24</v>
      </c>
      <c r="E279" s="48">
        <v>20.208333333333336</v>
      </c>
      <c r="F279" s="49">
        <v>2.3650000000000002</v>
      </c>
    </row>
    <row r="280" spans="2:6" x14ac:dyDescent="0.25">
      <c r="B280" s="16" t="s">
        <v>562</v>
      </c>
      <c r="C280" s="48">
        <v>92.739919999999998</v>
      </c>
      <c r="D280" s="45">
        <v>16.495250000000002</v>
      </c>
      <c r="E280" s="45">
        <v>6.1437499999999998</v>
      </c>
      <c r="F280" s="49">
        <v>0.51200000000000001</v>
      </c>
    </row>
    <row r="281" spans="2:6" x14ac:dyDescent="0.25">
      <c r="B281" s="11" t="s">
        <v>563</v>
      </c>
      <c r="C281" s="48">
        <v>327.90526666666665</v>
      </c>
      <c r="D281" s="45">
        <v>61.479166666666657</v>
      </c>
      <c r="E281" s="48">
        <v>20.104166666666668</v>
      </c>
      <c r="F281" s="49">
        <v>0.94666666666666666</v>
      </c>
    </row>
    <row r="282" spans="2:6" x14ac:dyDescent="0.25">
      <c r="B282" s="11" t="s">
        <v>564</v>
      </c>
      <c r="C282" s="48">
        <v>77.027266666666677</v>
      </c>
      <c r="D282" s="45">
        <v>14.005166666666661</v>
      </c>
      <c r="E282" s="48">
        <v>4.479166666666667</v>
      </c>
      <c r="F282" s="49">
        <v>0.53566666666666662</v>
      </c>
    </row>
    <row r="283" spans="2:6" x14ac:dyDescent="0.25">
      <c r="B283" s="11" t="s">
        <v>565</v>
      </c>
      <c r="C283" s="44">
        <v>323.56571159420292</v>
      </c>
      <c r="D283" s="45">
        <v>58.752463768115952</v>
      </c>
      <c r="E283" s="46">
        <v>21.344202898550723</v>
      </c>
      <c r="F283" s="44">
        <v>1.24</v>
      </c>
    </row>
    <row r="284" spans="2:6" x14ac:dyDescent="0.25">
      <c r="B284" s="16" t="s">
        <v>566</v>
      </c>
      <c r="C284" s="48">
        <v>84.701852733492899</v>
      </c>
      <c r="D284" s="45">
        <v>15.2675</v>
      </c>
      <c r="E284" s="48">
        <v>5.5374999999999996</v>
      </c>
      <c r="F284" s="49">
        <v>0.4</v>
      </c>
    </row>
    <row r="285" spans="2:6" x14ac:dyDescent="0.25">
      <c r="B285" s="11" t="s">
        <v>567</v>
      </c>
      <c r="C285" s="48">
        <v>325.84441116273405</v>
      </c>
      <c r="D285" s="45">
        <v>62.929166666666667</v>
      </c>
      <c r="E285" s="48">
        <v>17.270833333333332</v>
      </c>
      <c r="F285" s="49">
        <v>1.17</v>
      </c>
    </row>
    <row r="286" spans="2:6" x14ac:dyDescent="0.25">
      <c r="B286" s="11" t="s">
        <v>568</v>
      </c>
      <c r="C286" s="48">
        <v>67.866228771428268</v>
      </c>
      <c r="D286" s="45">
        <v>11.822749999999997</v>
      </c>
      <c r="E286" s="48">
        <v>4.5395833333333329</v>
      </c>
      <c r="F286" s="58">
        <v>0.47733333333333333</v>
      </c>
    </row>
    <row r="287" spans="2:6" x14ac:dyDescent="0.25">
      <c r="B287" s="16" t="s">
        <v>569</v>
      </c>
      <c r="C287" s="48">
        <v>336.9619111275673</v>
      </c>
      <c r="D287" s="45">
        <v>62.223333333333329</v>
      </c>
      <c r="E287" s="48">
        <v>20.916666666666668</v>
      </c>
      <c r="F287" s="45">
        <v>1.33</v>
      </c>
    </row>
    <row r="288" spans="2:6" x14ac:dyDescent="0.25">
      <c r="B288" s="16" t="s">
        <v>570</v>
      </c>
      <c r="C288" s="48">
        <v>76.893382317900631</v>
      </c>
      <c r="D288" s="45">
        <v>12.908166666666659</v>
      </c>
      <c r="E288" s="48">
        <v>5.7208333333333341</v>
      </c>
      <c r="F288" s="49">
        <v>0.53833333333333344</v>
      </c>
    </row>
    <row r="289" spans="2:6" x14ac:dyDescent="0.25">
      <c r="B289" s="11" t="s">
        <v>571</v>
      </c>
      <c r="C289" s="48">
        <v>331.41497745672859</v>
      </c>
      <c r="D289" s="45">
        <v>59.986666666666657</v>
      </c>
      <c r="E289" s="48">
        <v>22.166666666666668</v>
      </c>
      <c r="F289" s="49">
        <v>1.2366666666666666</v>
      </c>
    </row>
    <row r="290" spans="2:6" ht="15" customHeight="1" x14ac:dyDescent="0.25">
      <c r="B290" s="13" t="s">
        <v>539</v>
      </c>
      <c r="C290" s="42">
        <v>116.9334573110342</v>
      </c>
      <c r="D290" s="42">
        <v>11.641833333333333</v>
      </c>
      <c r="E290" s="42">
        <v>8.6708333333333325</v>
      </c>
      <c r="F290" s="43">
        <v>6.4773333333333341</v>
      </c>
    </row>
    <row r="291" spans="2:6" x14ac:dyDescent="0.25">
      <c r="B291" s="11" t="s">
        <v>520</v>
      </c>
      <c r="C291" s="48">
        <v>89.722066651121764</v>
      </c>
      <c r="D291" s="45">
        <v>43.911333347956337</v>
      </c>
      <c r="E291" s="48">
        <v>0.47533331871032719</v>
      </c>
      <c r="F291" s="49">
        <v>7.3333333333333334E-2</v>
      </c>
    </row>
    <row r="292" spans="2:6" x14ac:dyDescent="0.25">
      <c r="B292" s="11" t="s">
        <v>521</v>
      </c>
      <c r="C292" s="48">
        <v>89.794867030588847</v>
      </c>
      <c r="D292" s="45">
        <v>7.6986671883265227</v>
      </c>
      <c r="E292" s="48">
        <v>16.956999478340148</v>
      </c>
      <c r="F292" s="49">
        <v>1.5176666666666667</v>
      </c>
    </row>
    <row r="293" spans="2:6" x14ac:dyDescent="0.25">
      <c r="B293" s="11" t="s">
        <v>209</v>
      </c>
      <c r="C293" s="46">
        <v>41.447126086956516</v>
      </c>
      <c r="D293" s="45">
        <v>10.245942028985507</v>
      </c>
      <c r="E293" s="46">
        <v>0.96739130434782605</v>
      </c>
      <c r="F293" s="47">
        <v>0.15666666666666665</v>
      </c>
    </row>
    <row r="294" spans="2:6" x14ac:dyDescent="0.25">
      <c r="B294" s="11" t="s">
        <v>210</v>
      </c>
      <c r="C294" s="46">
        <v>184.36071739130435</v>
      </c>
      <c r="D294" s="45">
        <v>50.338405797101451</v>
      </c>
      <c r="E294" s="46">
        <v>0.56159420289855078</v>
      </c>
      <c r="F294" s="47">
        <v>0.15</v>
      </c>
    </row>
    <row r="295" spans="2:6" x14ac:dyDescent="0.25">
      <c r="B295" s="11" t="s">
        <v>401</v>
      </c>
      <c r="C295" s="44">
        <v>213.18833333333333</v>
      </c>
      <c r="D295" s="45">
        <v>0</v>
      </c>
      <c r="E295" s="46">
        <v>18.100000000000001</v>
      </c>
      <c r="F295" s="44">
        <v>15.066666666666668</v>
      </c>
    </row>
    <row r="296" spans="2:6" x14ac:dyDescent="0.25">
      <c r="B296" s="11" t="s">
        <v>402</v>
      </c>
      <c r="C296" s="48">
        <v>242.88932666666665</v>
      </c>
      <c r="D296" s="45">
        <v>0</v>
      </c>
      <c r="E296" s="48">
        <v>23.883333333333333</v>
      </c>
      <c r="F296" s="49">
        <v>15.615666666666668</v>
      </c>
    </row>
    <row r="297" spans="2:6" x14ac:dyDescent="0.25">
      <c r="B297" s="11" t="s">
        <v>403</v>
      </c>
      <c r="C297" s="48">
        <v>195.76029666666665</v>
      </c>
      <c r="D297" s="45">
        <v>0</v>
      </c>
      <c r="E297" s="48">
        <v>29.574999999999999</v>
      </c>
      <c r="F297" s="49">
        <v>7.7023333333333328</v>
      </c>
    </row>
    <row r="298" spans="2:6" x14ac:dyDescent="0.25">
      <c r="B298" s="13" t="s">
        <v>540</v>
      </c>
      <c r="C298" s="42">
        <v>112.78376884122686</v>
      </c>
      <c r="D298" s="42">
        <v>4.0620833333333248</v>
      </c>
      <c r="E298" s="42">
        <v>9.6979166666666661</v>
      </c>
      <c r="F298" s="43">
        <v>6.17</v>
      </c>
    </row>
    <row r="299" spans="2:6" x14ac:dyDescent="0.25">
      <c r="B299" s="11" t="s">
        <v>404</v>
      </c>
      <c r="C299" s="44">
        <v>221.50283333333334</v>
      </c>
      <c r="D299" s="45">
        <v>0</v>
      </c>
      <c r="E299" s="46">
        <v>12.583333333333336</v>
      </c>
      <c r="F299" s="44">
        <v>18.600000000000001</v>
      </c>
    </row>
    <row r="300" spans="2:6" x14ac:dyDescent="0.25">
      <c r="B300" s="11" t="s">
        <v>405</v>
      </c>
      <c r="C300" s="45">
        <v>207.27364333333327</v>
      </c>
      <c r="D300" s="45">
        <v>0.60741666666665783</v>
      </c>
      <c r="E300" s="48">
        <v>22.439583333333335</v>
      </c>
      <c r="F300" s="53">
        <v>12.095999999999998</v>
      </c>
    </row>
    <row r="301" spans="2:6" x14ac:dyDescent="0.25">
      <c r="B301" s="11" t="s">
        <v>406</v>
      </c>
      <c r="C301" s="48">
        <v>215.11864753293989</v>
      </c>
      <c r="D301" s="45">
        <v>5.8333333333340009E-2</v>
      </c>
      <c r="E301" s="48">
        <v>28.491666666666664</v>
      </c>
      <c r="F301" s="49">
        <v>10.361333333333333</v>
      </c>
    </row>
    <row r="302" spans="2:6" x14ac:dyDescent="0.25">
      <c r="B302" s="11" t="s">
        <v>407</v>
      </c>
      <c r="C302" s="44">
        <v>161.47473333333332</v>
      </c>
      <c r="D302" s="45">
        <v>0</v>
      </c>
      <c r="E302" s="46">
        <v>17.093333333333334</v>
      </c>
      <c r="F302" s="44">
        <v>9.81</v>
      </c>
    </row>
    <row r="303" spans="2:6" x14ac:dyDescent="0.25">
      <c r="B303" s="11" t="s">
        <v>408</v>
      </c>
      <c r="C303" s="48">
        <v>167.42803216441473</v>
      </c>
      <c r="D303" s="45">
        <v>0</v>
      </c>
      <c r="E303" s="48">
        <v>26.858333333333334</v>
      </c>
      <c r="F303" s="49">
        <v>5.8473333333333324</v>
      </c>
    </row>
    <row r="304" spans="2:6" x14ac:dyDescent="0.25">
      <c r="B304" s="11" t="s">
        <v>409</v>
      </c>
      <c r="C304" s="44">
        <v>119.94746666666661</v>
      </c>
      <c r="D304" s="45">
        <v>1.999999999999702E-2</v>
      </c>
      <c r="E304" s="46">
        <v>17.813333333333333</v>
      </c>
      <c r="F304" s="44">
        <v>4.8566666666666665</v>
      </c>
    </row>
    <row r="305" spans="2:6" x14ac:dyDescent="0.25">
      <c r="B305" s="11" t="s">
        <v>410</v>
      </c>
      <c r="C305" s="44">
        <v>106.48456666666667</v>
      </c>
      <c r="D305" s="45">
        <v>-2.3333333333338091E-2</v>
      </c>
      <c r="E305" s="46">
        <v>17.58666666666667</v>
      </c>
      <c r="F305" s="44">
        <v>3.49</v>
      </c>
    </row>
    <row r="306" spans="2:6" ht="15" customHeight="1" x14ac:dyDescent="0.25">
      <c r="B306" s="11" t="s">
        <v>411</v>
      </c>
      <c r="C306" s="48">
        <v>220.87277999999998</v>
      </c>
      <c r="D306" s="45">
        <v>7.512916666666662</v>
      </c>
      <c r="E306" s="48">
        <v>28.460416666666671</v>
      </c>
      <c r="F306" s="49">
        <v>7.7906666666666666</v>
      </c>
    </row>
    <row r="307" spans="2:6" x14ac:dyDescent="0.25">
      <c r="B307" s="11" t="s">
        <v>412</v>
      </c>
      <c r="C307" s="44">
        <v>226.31916666666666</v>
      </c>
      <c r="D307" s="45">
        <v>0</v>
      </c>
      <c r="E307" s="46">
        <v>16.443333333333332</v>
      </c>
      <c r="F307" s="44">
        <v>17.306666666666668</v>
      </c>
    </row>
    <row r="308" spans="2:6" x14ac:dyDescent="0.25">
      <c r="B308" s="11" t="s">
        <v>413</v>
      </c>
      <c r="C308" s="48">
        <v>187.33779666666669</v>
      </c>
      <c r="D308" s="45">
        <v>0</v>
      </c>
      <c r="E308" s="48">
        <v>28.024999999999999</v>
      </c>
      <c r="F308" s="49">
        <v>7.5023333333333335</v>
      </c>
    </row>
    <row r="309" spans="2:6" x14ac:dyDescent="0.25">
      <c r="B309" s="11" t="s">
        <v>414</v>
      </c>
      <c r="C309" s="48">
        <v>170.38997583333332</v>
      </c>
      <c r="D309" s="45">
        <v>0</v>
      </c>
      <c r="E309" s="48">
        <v>24.985416666666662</v>
      </c>
      <c r="F309" s="49">
        <v>7.062333333333334</v>
      </c>
    </row>
    <row r="310" spans="2:6" x14ac:dyDescent="0.25">
      <c r="B310" s="11" t="s">
        <v>415</v>
      </c>
      <c r="C310" s="44">
        <v>129.09640000000002</v>
      </c>
      <c r="D310" s="45">
        <v>0</v>
      </c>
      <c r="E310" s="46">
        <v>20.58666666666667</v>
      </c>
      <c r="F310" s="44">
        <v>4.5666666666666664</v>
      </c>
    </row>
    <row r="311" spans="2:6" x14ac:dyDescent="0.25">
      <c r="B311" s="11" t="s">
        <v>416</v>
      </c>
      <c r="C311" s="48">
        <v>211.68314953072866</v>
      </c>
      <c r="D311" s="45">
        <v>0</v>
      </c>
      <c r="E311" s="48">
        <v>33.416666666666664</v>
      </c>
      <c r="F311" s="49">
        <v>7.649</v>
      </c>
    </row>
    <row r="312" spans="2:6" x14ac:dyDescent="0.25">
      <c r="B312" s="11" t="s">
        <v>417</v>
      </c>
      <c r="C312" s="44">
        <v>149.46526666666665</v>
      </c>
      <c r="D312" s="45">
        <v>0</v>
      </c>
      <c r="E312" s="46">
        <v>20.78</v>
      </c>
      <c r="F312" s="44">
        <v>6.7333333333333334</v>
      </c>
    </row>
    <row r="313" spans="2:6" x14ac:dyDescent="0.25">
      <c r="B313" s="11" t="s">
        <v>418</v>
      </c>
      <c r="C313" s="48">
        <v>162.87476334631444</v>
      </c>
      <c r="D313" s="45">
        <v>0</v>
      </c>
      <c r="E313" s="48">
        <v>31.46875</v>
      </c>
      <c r="F313" s="49">
        <v>3.16</v>
      </c>
    </row>
    <row r="314" spans="2:6" x14ac:dyDescent="0.25">
      <c r="B314" s="11" t="s">
        <v>419</v>
      </c>
      <c r="C314" s="44">
        <v>119.15926666666665</v>
      </c>
      <c r="D314" s="45">
        <v>0</v>
      </c>
      <c r="E314" s="46">
        <v>21.526666666666667</v>
      </c>
      <c r="F314" s="44">
        <v>3.02</v>
      </c>
    </row>
    <row r="315" spans="2:6" x14ac:dyDescent="0.25">
      <c r="B315" s="11" t="s">
        <v>420</v>
      </c>
      <c r="C315" s="48">
        <v>159.18500719261172</v>
      </c>
      <c r="D315" s="45">
        <v>0</v>
      </c>
      <c r="E315" s="48">
        <v>32.033333333333339</v>
      </c>
      <c r="F315" s="49">
        <v>2.4836666666666667</v>
      </c>
    </row>
    <row r="316" spans="2:6" x14ac:dyDescent="0.25">
      <c r="B316" s="11" t="s">
        <v>421</v>
      </c>
      <c r="C316" s="48">
        <v>259.60476916666664</v>
      </c>
      <c r="D316" s="45">
        <v>0</v>
      </c>
      <c r="E316" s="48">
        <v>28.702083333333334</v>
      </c>
      <c r="F316" s="49">
        <v>15.193666666666667</v>
      </c>
    </row>
    <row r="317" spans="2:6" x14ac:dyDescent="0.25">
      <c r="B317" s="11" t="s">
        <v>422</v>
      </c>
      <c r="C317" s="44">
        <v>254.53219999999999</v>
      </c>
      <c r="D317" s="45">
        <v>0</v>
      </c>
      <c r="E317" s="46">
        <v>15.46</v>
      </c>
      <c r="F317" s="44">
        <v>20.9</v>
      </c>
    </row>
    <row r="318" spans="2:6" x14ac:dyDescent="0.25">
      <c r="B318" s="11" t="s">
        <v>423</v>
      </c>
      <c r="C318" s="48">
        <v>232.88339666666667</v>
      </c>
      <c r="D318" s="45">
        <v>0</v>
      </c>
      <c r="E318" s="48">
        <v>29.175000000000001</v>
      </c>
      <c r="F318" s="49">
        <v>12.007333333333333</v>
      </c>
    </row>
    <row r="319" spans="2:6" x14ac:dyDescent="0.25">
      <c r="B319" s="11" t="s">
        <v>424</v>
      </c>
      <c r="C319" s="44">
        <v>161.79629999999997</v>
      </c>
      <c r="D319" s="45">
        <v>0</v>
      </c>
      <c r="E319" s="46">
        <v>17.57</v>
      </c>
      <c r="F319" s="44">
        <v>9.6199999999999992</v>
      </c>
    </row>
    <row r="320" spans="2:6" x14ac:dyDescent="0.25">
      <c r="B320" s="11" t="s">
        <v>211</v>
      </c>
      <c r="C320" s="48">
        <v>67.045619999999971</v>
      </c>
      <c r="D320" s="45">
        <v>17.174416666666652</v>
      </c>
      <c r="E320" s="48">
        <v>1.08125</v>
      </c>
      <c r="F320" s="49">
        <v>0.18933333333333335</v>
      </c>
    </row>
    <row r="321" spans="2:6" x14ac:dyDescent="0.25">
      <c r="B321" s="11" t="s">
        <v>522</v>
      </c>
      <c r="C321" s="46">
        <v>380.22290000000004</v>
      </c>
      <c r="D321" s="45">
        <v>89.223333333333329</v>
      </c>
      <c r="E321" s="46">
        <v>8.8866666666666667</v>
      </c>
      <c r="F321" s="47">
        <v>0</v>
      </c>
    </row>
    <row r="322" spans="2:6" x14ac:dyDescent="0.25">
      <c r="B322" s="11" t="s">
        <v>509</v>
      </c>
      <c r="C322" s="48">
        <v>106.08666666666662</v>
      </c>
      <c r="D322" s="45">
        <v>24.231666666666662</v>
      </c>
      <c r="E322" s="48">
        <v>2.125</v>
      </c>
      <c r="F322" s="49">
        <v>7.333333333333332E-2</v>
      </c>
    </row>
    <row r="323" spans="2:6" x14ac:dyDescent="0.25">
      <c r="B323" s="11" t="s">
        <v>590</v>
      </c>
      <c r="C323" s="48">
        <v>583.5467147545495</v>
      </c>
      <c r="D323" s="45">
        <v>21.617665904998766</v>
      </c>
      <c r="E323" s="48">
        <v>21.164667428334557</v>
      </c>
      <c r="F323" s="49">
        <v>50.43266666666667</v>
      </c>
    </row>
    <row r="324" spans="2:6" x14ac:dyDescent="0.25">
      <c r="B324" s="11" t="s">
        <v>510</v>
      </c>
      <c r="C324" s="48">
        <v>292.11840529918669</v>
      </c>
      <c r="D324" s="45">
        <v>79.38</v>
      </c>
      <c r="E324" s="45">
        <v>0</v>
      </c>
      <c r="F324" s="48">
        <v>0</v>
      </c>
    </row>
    <row r="325" spans="2:6" x14ac:dyDescent="0.25">
      <c r="B325" s="11" t="s">
        <v>212</v>
      </c>
      <c r="C325" s="46">
        <v>51.737747826086952</v>
      </c>
      <c r="D325" s="45">
        <v>12.401449275362321</v>
      </c>
      <c r="E325" s="46">
        <v>0.89855072463768115</v>
      </c>
      <c r="F325" s="47">
        <v>0.48666666666666664</v>
      </c>
    </row>
    <row r="326" spans="2:6" x14ac:dyDescent="0.25">
      <c r="B326" s="11" t="s">
        <v>213</v>
      </c>
      <c r="C326" s="46">
        <v>268.95982608695653</v>
      </c>
      <c r="D326" s="45">
        <v>74.123623188405801</v>
      </c>
      <c r="E326" s="46">
        <v>0.57971014492753625</v>
      </c>
      <c r="F326" s="47">
        <v>0</v>
      </c>
    </row>
    <row r="327" spans="2:6" x14ac:dyDescent="0.25">
      <c r="B327" s="13" t="s">
        <v>214</v>
      </c>
      <c r="C327" s="42">
        <v>285.58779243900375</v>
      </c>
      <c r="D327" s="42">
        <v>78.702749999999995</v>
      </c>
      <c r="E327" s="42">
        <v>0.41458333333333336</v>
      </c>
      <c r="F327" s="43">
        <v>0.10333333333333333</v>
      </c>
    </row>
    <row r="328" spans="2:6" x14ac:dyDescent="0.25">
      <c r="B328" s="11" t="s">
        <v>215</v>
      </c>
      <c r="C328" s="46">
        <v>54.169930434782621</v>
      </c>
      <c r="D328" s="45">
        <v>13.009710144927533</v>
      </c>
      <c r="E328" s="46">
        <v>1.0869565217391304</v>
      </c>
      <c r="F328" s="47">
        <v>0.44</v>
      </c>
    </row>
    <row r="329" spans="2:6" x14ac:dyDescent="0.25">
      <c r="B329" s="11" t="s">
        <v>572</v>
      </c>
      <c r="C329" s="48">
        <v>354.70287658909956</v>
      </c>
      <c r="D329" s="45">
        <v>57.884166666666673</v>
      </c>
      <c r="E329" s="48">
        <v>21.229166666666664</v>
      </c>
      <c r="F329" s="49">
        <v>5.43</v>
      </c>
    </row>
    <row r="330" spans="2:6" x14ac:dyDescent="0.25">
      <c r="B330" s="11" t="s">
        <v>216</v>
      </c>
      <c r="C330" s="48">
        <v>61.62189837666358</v>
      </c>
      <c r="D330" s="45">
        <v>15.839500000000008</v>
      </c>
      <c r="E330" s="48">
        <v>0.84583333333333333</v>
      </c>
      <c r="F330" s="49">
        <v>0.21</v>
      </c>
    </row>
    <row r="331" spans="2:6" x14ac:dyDescent="0.25">
      <c r="B331" s="11" t="s">
        <v>217</v>
      </c>
      <c r="C331" s="48">
        <v>38.273869999999967</v>
      </c>
      <c r="D331" s="45">
        <v>9.7826666666666569</v>
      </c>
      <c r="E331" s="48">
        <v>0.56666666666666665</v>
      </c>
      <c r="F331" s="49">
        <v>0.13766666666666669</v>
      </c>
    </row>
    <row r="332" spans="2:6" x14ac:dyDescent="0.25">
      <c r="B332" s="11" t="s">
        <v>573</v>
      </c>
      <c r="C332" s="48">
        <v>344.13365128499271</v>
      </c>
      <c r="D332" s="45">
        <v>64.000416666666666</v>
      </c>
      <c r="E332" s="48">
        <v>18.964583333333334</v>
      </c>
      <c r="F332" s="49">
        <v>2.1320000000000001</v>
      </c>
    </row>
    <row r="333" spans="2:6" x14ac:dyDescent="0.25">
      <c r="B333" s="11" t="s">
        <v>425</v>
      </c>
      <c r="C333" s="44">
        <v>214.83600000000001</v>
      </c>
      <c r="D333" s="45">
        <v>4.1537499999999996</v>
      </c>
      <c r="E333" s="46">
        <v>13.15625</v>
      </c>
      <c r="F333" s="49">
        <v>16.177333333333333</v>
      </c>
    </row>
    <row r="334" spans="2:6" x14ac:dyDescent="0.25">
      <c r="B334" s="11" t="s">
        <v>426</v>
      </c>
      <c r="C334" s="44">
        <v>258.28300000000002</v>
      </c>
      <c r="D334" s="45">
        <v>6.3200833333333284</v>
      </c>
      <c r="E334" s="46">
        <v>19.972916666666666</v>
      </c>
      <c r="F334" s="49">
        <v>17.012333333333334</v>
      </c>
    </row>
    <row r="335" spans="2:6" x14ac:dyDescent="0.25">
      <c r="B335" s="11" t="s">
        <v>427</v>
      </c>
      <c r="C335" s="44">
        <v>209.83166666666671</v>
      </c>
      <c r="D335" s="45">
        <v>11.333416666666674</v>
      </c>
      <c r="E335" s="46">
        <v>13.15625</v>
      </c>
      <c r="F335" s="49">
        <v>12.430333333333332</v>
      </c>
    </row>
    <row r="336" spans="2:6" x14ac:dyDescent="0.25">
      <c r="B336" s="11" t="s">
        <v>141</v>
      </c>
      <c r="C336" s="46">
        <v>96.699831884057957</v>
      </c>
      <c r="D336" s="45">
        <v>23.232608695652171</v>
      </c>
      <c r="E336" s="46">
        <v>2.0507246376811596</v>
      </c>
      <c r="F336" s="47">
        <v>0.21333333333333335</v>
      </c>
    </row>
    <row r="337" spans="2:6" x14ac:dyDescent="0.25">
      <c r="B337" s="11" t="s">
        <v>458</v>
      </c>
      <c r="C337" s="44">
        <v>51.489533333333291</v>
      </c>
      <c r="D337" s="45">
        <v>1.9166666666666603</v>
      </c>
      <c r="E337" s="46">
        <v>4.0633333333333335</v>
      </c>
      <c r="F337" s="44">
        <v>3.04</v>
      </c>
    </row>
    <row r="338" spans="2:6" x14ac:dyDescent="0.25">
      <c r="B338" s="11" t="s">
        <v>459</v>
      </c>
      <c r="C338" s="48">
        <v>41.492711281558343</v>
      </c>
      <c r="D338" s="45">
        <v>5.7739533333333286</v>
      </c>
      <c r="E338" s="48">
        <v>3.8343800687789917</v>
      </c>
      <c r="F338" s="49">
        <v>0.31566666666666671</v>
      </c>
    </row>
    <row r="339" spans="2:6" x14ac:dyDescent="0.25">
      <c r="B339" s="11" t="s">
        <v>460</v>
      </c>
      <c r="C339" s="44" t="s">
        <v>461</v>
      </c>
      <c r="D339" s="45" t="s">
        <v>461</v>
      </c>
      <c r="E339" s="46" t="s">
        <v>461</v>
      </c>
      <c r="F339" s="44" t="s">
        <v>461</v>
      </c>
    </row>
    <row r="340" spans="2:6" x14ac:dyDescent="0.25">
      <c r="B340" s="11" t="s">
        <v>462</v>
      </c>
      <c r="C340" s="44">
        <v>69.565600000000032</v>
      </c>
      <c r="D340" s="45">
        <v>9.6933333333333422</v>
      </c>
      <c r="E340" s="46">
        <v>2.71</v>
      </c>
      <c r="F340" s="44">
        <v>2.33</v>
      </c>
    </row>
    <row r="341" spans="2:6" x14ac:dyDescent="0.25">
      <c r="B341" s="11" t="s">
        <v>463</v>
      </c>
      <c r="C341" s="46">
        <v>67.849400000000017</v>
      </c>
      <c r="D341" s="45">
        <v>9.4333333333333442</v>
      </c>
      <c r="E341" s="46">
        <v>2.5299999999999998</v>
      </c>
      <c r="F341" s="47">
        <v>2.3366666666666664</v>
      </c>
    </row>
    <row r="342" spans="2:6" x14ac:dyDescent="0.25">
      <c r="B342" s="16" t="s">
        <v>218</v>
      </c>
      <c r="C342" s="48">
        <v>58.053150000000038</v>
      </c>
      <c r="D342" s="45">
        <v>15.255833333333337</v>
      </c>
      <c r="E342" s="57">
        <v>0.61250000000000004</v>
      </c>
      <c r="F342" s="49">
        <v>0.12833333333333333</v>
      </c>
    </row>
    <row r="343" spans="2:6" x14ac:dyDescent="0.25">
      <c r="B343" s="11" t="s">
        <v>219</v>
      </c>
      <c r="C343" s="48">
        <v>87.920349999999971</v>
      </c>
      <c r="D343" s="45">
        <v>22.497583333333324</v>
      </c>
      <c r="E343" s="48">
        <v>1.4020833333333336</v>
      </c>
      <c r="F343" s="49">
        <v>0.26500000000000001</v>
      </c>
    </row>
    <row r="344" spans="2:6" x14ac:dyDescent="0.25">
      <c r="B344" s="11" t="s">
        <v>220</v>
      </c>
      <c r="C344" s="48">
        <v>26.912299999999981</v>
      </c>
      <c r="D344" s="45">
        <v>6.494250000000001</v>
      </c>
      <c r="E344" s="48">
        <v>0.88541666666666685</v>
      </c>
      <c r="F344" s="49">
        <v>6.6666666666666666E-2</v>
      </c>
    </row>
    <row r="345" spans="2:6" x14ac:dyDescent="0.25">
      <c r="B345" s="18" t="s">
        <v>221</v>
      </c>
      <c r="C345" s="42">
        <v>41.00970891670385</v>
      </c>
      <c r="D345" s="42">
        <v>10.627166666666664</v>
      </c>
      <c r="E345" s="42">
        <v>0.54583333333333328</v>
      </c>
      <c r="F345" s="43">
        <v>0.10966666666666665</v>
      </c>
    </row>
    <row r="346" spans="2:6" x14ac:dyDescent="0.25">
      <c r="B346" s="11" t="s">
        <v>142</v>
      </c>
      <c r="C346" s="44">
        <v>27.365143478260869</v>
      </c>
      <c r="D346" s="45">
        <v>6.1911594202898588</v>
      </c>
      <c r="E346" s="46">
        <v>1.4021739130434783</v>
      </c>
      <c r="F346" s="47">
        <v>0.22</v>
      </c>
    </row>
    <row r="347" spans="2:6" x14ac:dyDescent="0.25">
      <c r="B347" s="11" t="s">
        <v>143</v>
      </c>
      <c r="C347" s="48">
        <v>125.81163499999998</v>
      </c>
      <c r="D347" s="45">
        <v>23.059166666666663</v>
      </c>
      <c r="E347" s="48">
        <v>4.4124999999999996</v>
      </c>
      <c r="F347" s="48">
        <v>3.9096666666666664</v>
      </c>
    </row>
    <row r="348" spans="2:6" x14ac:dyDescent="0.25">
      <c r="B348" s="11" t="s">
        <v>222</v>
      </c>
      <c r="C348" s="46">
        <v>51.136330434782636</v>
      </c>
      <c r="D348" s="45">
        <v>11.499710144927537</v>
      </c>
      <c r="E348" s="46">
        <v>1.3369565217391304</v>
      </c>
      <c r="F348" s="47">
        <v>0.62666666666666659</v>
      </c>
    </row>
    <row r="349" spans="2:6" x14ac:dyDescent="0.25">
      <c r="B349" s="11" t="s">
        <v>306</v>
      </c>
      <c r="C349" s="48">
        <v>130.84031100948653</v>
      </c>
      <c r="D349" s="45">
        <v>0</v>
      </c>
      <c r="E349" s="48">
        <v>16.8125</v>
      </c>
      <c r="F349" s="49">
        <v>6.5466666666666669</v>
      </c>
    </row>
    <row r="350" spans="2:6" x14ac:dyDescent="0.25">
      <c r="B350" s="11" t="s">
        <v>307</v>
      </c>
      <c r="C350" s="48">
        <v>326.86839988660813</v>
      </c>
      <c r="D350" s="45">
        <v>0</v>
      </c>
      <c r="E350" s="48">
        <v>28.425000000000001</v>
      </c>
      <c r="F350" s="49">
        <v>22.782</v>
      </c>
    </row>
    <row r="351" spans="2:6" x14ac:dyDescent="0.25">
      <c r="B351" s="13" t="s">
        <v>308</v>
      </c>
      <c r="C351" s="42">
        <v>151.59834650321801</v>
      </c>
      <c r="D351" s="42">
        <v>0</v>
      </c>
      <c r="E351" s="42">
        <v>15.652083333333334</v>
      </c>
      <c r="F351" s="43">
        <v>9.397333333333334</v>
      </c>
    </row>
    <row r="352" spans="2:6" x14ac:dyDescent="0.25">
      <c r="B352" s="11" t="s">
        <v>223</v>
      </c>
      <c r="C352" s="46">
        <v>45.438117391304331</v>
      </c>
      <c r="D352" s="45">
        <v>11.468405797101452</v>
      </c>
      <c r="E352" s="46">
        <v>0.97826086956521752</v>
      </c>
      <c r="F352" s="47">
        <v>0.10333333333333335</v>
      </c>
    </row>
    <row r="353" spans="2:6" x14ac:dyDescent="0.25">
      <c r="B353" s="11" t="s">
        <v>224</v>
      </c>
      <c r="C353" s="46">
        <v>36.649482608695607</v>
      </c>
      <c r="D353" s="45">
        <v>8.6978260869565194</v>
      </c>
      <c r="E353" s="46">
        <v>0.65217391304347827</v>
      </c>
      <c r="F353" s="47" t="s">
        <v>59</v>
      </c>
    </row>
    <row r="354" spans="2:6" x14ac:dyDescent="0.25">
      <c r="B354" s="11" t="s">
        <v>225</v>
      </c>
      <c r="C354" s="48">
        <v>51.471128639280764</v>
      </c>
      <c r="D354" s="45">
        <v>12.860583333333317</v>
      </c>
      <c r="E354" s="48">
        <v>1.0770833333333334</v>
      </c>
      <c r="F354" s="49">
        <v>0.18566666666666665</v>
      </c>
    </row>
    <row r="355" spans="2:6" x14ac:dyDescent="0.25">
      <c r="B355" s="11" t="s">
        <v>226</v>
      </c>
      <c r="C355" s="48">
        <v>40.956007310867328</v>
      </c>
      <c r="D355" s="45">
        <v>9.5733333333333359</v>
      </c>
      <c r="E355" s="48">
        <v>0.66666666666666674</v>
      </c>
      <c r="F355" s="49">
        <v>0.14200000000000002</v>
      </c>
    </row>
    <row r="356" spans="2:6" x14ac:dyDescent="0.25">
      <c r="B356" s="11" t="s">
        <v>227</v>
      </c>
      <c r="C356" s="48">
        <v>45.701038780629624</v>
      </c>
      <c r="D356" s="45">
        <v>11.53375</v>
      </c>
      <c r="E356" s="48">
        <v>1.0562499999999999</v>
      </c>
      <c r="F356" s="49">
        <v>7.5333333333333322E-2</v>
      </c>
    </row>
    <row r="357" spans="2:6" x14ac:dyDescent="0.25">
      <c r="B357" s="11" t="s">
        <v>228</v>
      </c>
      <c r="C357" s="48">
        <v>39.336093944132394</v>
      </c>
      <c r="D357" s="45">
        <v>9.1674166666666803</v>
      </c>
      <c r="E357" s="48">
        <v>0.71458333333333335</v>
      </c>
      <c r="F357" s="49">
        <v>0.11933333333333333</v>
      </c>
    </row>
    <row r="358" spans="2:6" x14ac:dyDescent="0.25">
      <c r="B358" s="11" t="s">
        <v>229</v>
      </c>
      <c r="C358" s="46">
        <v>36.773765217391322</v>
      </c>
      <c r="D358" s="45">
        <v>8.9465217391304375</v>
      </c>
      <c r="E358" s="46">
        <v>1.0434782608695652</v>
      </c>
      <c r="F358" s="47">
        <v>0.12666666666666668</v>
      </c>
    </row>
    <row r="359" spans="2:6" x14ac:dyDescent="0.25">
      <c r="B359" s="11" t="s">
        <v>230</v>
      </c>
      <c r="C359" s="46">
        <v>32.709753623188377</v>
      </c>
      <c r="D359" s="45">
        <v>7.554202898550721</v>
      </c>
      <c r="E359" s="46">
        <v>0.73913043478260876</v>
      </c>
      <c r="F359" s="47">
        <v>7.3333333333333334E-2</v>
      </c>
    </row>
    <row r="360" spans="2:6" x14ac:dyDescent="0.25">
      <c r="B360" s="11" t="s">
        <v>231</v>
      </c>
      <c r="C360" s="48">
        <v>46.109628783385006</v>
      </c>
      <c r="D360" s="45">
        <v>11.723000000000013</v>
      </c>
      <c r="E360" s="48">
        <v>0.76666666666666661</v>
      </c>
      <c r="F360" s="49">
        <v>0.159</v>
      </c>
    </row>
    <row r="361" spans="2:6" x14ac:dyDescent="0.25">
      <c r="B361" s="11" t="s">
        <v>232</v>
      </c>
      <c r="C361" s="48">
        <v>36.196350587685913</v>
      </c>
      <c r="D361" s="45">
        <v>8.5540000000000038</v>
      </c>
      <c r="E361" s="45">
        <v>0.48333333333333328</v>
      </c>
      <c r="F361" s="49">
        <v>0.12433333333333334</v>
      </c>
    </row>
    <row r="362" spans="2:6" x14ac:dyDescent="0.25">
      <c r="B362" s="11" t="s">
        <v>53</v>
      </c>
      <c r="C362" s="48">
        <v>163.76366666666667</v>
      </c>
      <c r="D362" s="45">
        <v>32.522166666666671</v>
      </c>
      <c r="E362" s="48">
        <v>5.8125</v>
      </c>
      <c r="F362" s="48">
        <v>1.1583333333333332</v>
      </c>
    </row>
    <row r="363" spans="2:6" x14ac:dyDescent="0.25">
      <c r="B363" s="11" t="s">
        <v>54</v>
      </c>
      <c r="C363" s="48">
        <v>220.3056666666667</v>
      </c>
      <c r="D363" s="45">
        <v>45.058333333333337</v>
      </c>
      <c r="E363" s="48">
        <v>7.0083333333333329</v>
      </c>
      <c r="F363" s="48">
        <v>1.3376666666666666</v>
      </c>
    </row>
    <row r="364" spans="2:6" x14ac:dyDescent="0.25">
      <c r="B364" s="11" t="s">
        <v>464</v>
      </c>
      <c r="C364" s="44">
        <v>312.57259999999997</v>
      </c>
      <c r="D364" s="45">
        <v>56.996666666666663</v>
      </c>
      <c r="E364" s="46">
        <v>7.67</v>
      </c>
      <c r="F364" s="44">
        <v>6.74</v>
      </c>
    </row>
    <row r="365" spans="2:6" ht="15" customHeight="1" x14ac:dyDescent="0.25">
      <c r="B365" s="11" t="s">
        <v>465</v>
      </c>
      <c r="C365" s="48">
        <v>66.415741886543287</v>
      </c>
      <c r="D365" s="45">
        <v>5.2460933333333326</v>
      </c>
      <c r="E365" s="48">
        <v>3.0709067217508954</v>
      </c>
      <c r="F365" s="49">
        <v>3.7543333333333333</v>
      </c>
    </row>
    <row r="366" spans="2:6" x14ac:dyDescent="0.25">
      <c r="B366" s="11" t="s">
        <v>466</v>
      </c>
      <c r="C366" s="48">
        <v>82.820996271993607</v>
      </c>
      <c r="D366" s="45">
        <v>14.158313333333325</v>
      </c>
      <c r="E366" s="48">
        <v>2.0990200376510622</v>
      </c>
      <c r="F366" s="49">
        <v>2.169</v>
      </c>
    </row>
    <row r="367" spans="2:6" x14ac:dyDescent="0.25">
      <c r="B367" s="11" t="s">
        <v>467</v>
      </c>
      <c r="C367" s="44">
        <v>361.60799999999995</v>
      </c>
      <c r="D367" s="45">
        <v>53.043333333333337</v>
      </c>
      <c r="E367" s="46">
        <v>34.69</v>
      </c>
      <c r="F367" s="44">
        <v>0.93333333333333324</v>
      </c>
    </row>
    <row r="368" spans="2:6" x14ac:dyDescent="0.25">
      <c r="B368" s="11" t="s">
        <v>468</v>
      </c>
      <c r="C368" s="55">
        <v>496.6502999999999</v>
      </c>
      <c r="D368" s="45">
        <v>39.18</v>
      </c>
      <c r="E368" s="46">
        <v>25.42</v>
      </c>
      <c r="F368" s="55">
        <v>26.903333333333336</v>
      </c>
    </row>
    <row r="369" spans="2:6" x14ac:dyDescent="0.25">
      <c r="B369" s="60" t="s">
        <v>629</v>
      </c>
      <c r="C369" s="42">
        <v>35.5</v>
      </c>
      <c r="D369" s="42">
        <v>5</v>
      </c>
      <c r="E369" s="42">
        <v>3.45</v>
      </c>
      <c r="F369" s="52">
        <v>0</v>
      </c>
    </row>
    <row r="370" spans="2:6" x14ac:dyDescent="0.25">
      <c r="B370" s="11" t="s">
        <v>574</v>
      </c>
      <c r="C370" s="48">
        <v>92.638766252299149</v>
      </c>
      <c r="D370" s="45">
        <v>16.30224999999999</v>
      </c>
      <c r="E370" s="48">
        <v>6.3104166666666668</v>
      </c>
      <c r="F370" s="49">
        <v>0.52466666666666673</v>
      </c>
    </row>
    <row r="371" spans="2:6" x14ac:dyDescent="0.25">
      <c r="B371" s="11" t="s">
        <v>575</v>
      </c>
      <c r="C371" s="44">
        <v>339.14124020355331</v>
      </c>
      <c r="D371" s="45">
        <v>62.004492753623182</v>
      </c>
      <c r="E371" s="46">
        <v>23.152173913043477</v>
      </c>
      <c r="F371" s="44">
        <v>0.77</v>
      </c>
    </row>
    <row r="372" spans="2:6" x14ac:dyDescent="0.25">
      <c r="B372" s="13" t="s">
        <v>233</v>
      </c>
      <c r="C372" s="42">
        <v>14.103733399311682</v>
      </c>
      <c r="D372" s="42">
        <v>5.246666666666659</v>
      </c>
      <c r="E372" s="42">
        <v>0.32500000000000001</v>
      </c>
      <c r="F372" s="43" t="s">
        <v>59</v>
      </c>
    </row>
    <row r="373" spans="2:6" x14ac:dyDescent="0.25">
      <c r="B373" s="11" t="s">
        <v>234</v>
      </c>
      <c r="C373" s="46">
        <v>22.22504347826089</v>
      </c>
      <c r="D373" s="45">
        <v>7.321449275362319</v>
      </c>
      <c r="E373" s="46">
        <v>0.56521739130434789</v>
      </c>
      <c r="F373" s="47">
        <v>6.6666666666666666E-2</v>
      </c>
    </row>
    <row r="374" spans="2:6" x14ac:dyDescent="0.25">
      <c r="B374" s="11" t="s">
        <v>235</v>
      </c>
      <c r="C374" s="48">
        <v>31.818153430163903</v>
      </c>
      <c r="D374" s="45">
        <v>11.084416666666677</v>
      </c>
      <c r="E374" s="48">
        <v>0.93958333333333321</v>
      </c>
      <c r="F374" s="49">
        <v>0.14000000000000001</v>
      </c>
    </row>
    <row r="375" spans="2:6" x14ac:dyDescent="0.25">
      <c r="B375" s="11" t="s">
        <v>428</v>
      </c>
      <c r="C375" s="48">
        <v>218.10881416666666</v>
      </c>
      <c r="D375" s="45">
        <v>0</v>
      </c>
      <c r="E375" s="48">
        <v>14.239583333333334</v>
      </c>
      <c r="F375" s="49">
        <v>17.439666666666668</v>
      </c>
    </row>
    <row r="376" spans="2:6" x14ac:dyDescent="0.25">
      <c r="B376" s="11" t="s">
        <v>429</v>
      </c>
      <c r="C376" s="48">
        <v>245.46100666666663</v>
      </c>
      <c r="D376" s="45">
        <v>0</v>
      </c>
      <c r="E376" s="48">
        <v>18.316666666666666</v>
      </c>
      <c r="F376" s="45">
        <v>18.541999999999998</v>
      </c>
    </row>
    <row r="377" spans="2:6" x14ac:dyDescent="0.25">
      <c r="B377" s="11" t="s">
        <v>430</v>
      </c>
      <c r="C377" s="48">
        <v>243.6585675</v>
      </c>
      <c r="D377" s="45">
        <v>0</v>
      </c>
      <c r="E377" s="48">
        <v>18.189583333333335</v>
      </c>
      <c r="F377" s="45">
        <v>18.402333333333335</v>
      </c>
    </row>
    <row r="378" spans="2:6" x14ac:dyDescent="0.25">
      <c r="B378" s="11" t="s">
        <v>431</v>
      </c>
      <c r="C378" s="48">
        <v>227.20345083333331</v>
      </c>
      <c r="D378" s="45">
        <v>0</v>
      </c>
      <c r="E378" s="48">
        <v>16.064583333333331</v>
      </c>
      <c r="F378" s="59">
        <v>17.584</v>
      </c>
    </row>
    <row r="379" spans="2:6" x14ac:dyDescent="0.25">
      <c r="B379" s="11" t="s">
        <v>432</v>
      </c>
      <c r="C379" s="48">
        <v>279.54358916666666</v>
      </c>
      <c r="D379" s="45">
        <v>0</v>
      </c>
      <c r="E379" s="48">
        <v>20.452083333333334</v>
      </c>
      <c r="F379" s="49">
        <v>21.309666666666669</v>
      </c>
    </row>
    <row r="380" spans="2:6" x14ac:dyDescent="0.25">
      <c r="B380" s="11" t="s">
        <v>433</v>
      </c>
      <c r="C380" s="48">
        <v>296.48960916666658</v>
      </c>
      <c r="D380" s="45">
        <v>0</v>
      </c>
      <c r="E380" s="48">
        <v>23.168749999999999</v>
      </c>
      <c r="F380" s="49">
        <v>21.902333333333331</v>
      </c>
    </row>
    <row r="381" spans="2:6" x14ac:dyDescent="0.25">
      <c r="B381" s="11" t="s">
        <v>591</v>
      </c>
      <c r="C381" s="48">
        <v>495.09611384365076</v>
      </c>
      <c r="D381" s="45">
        <v>43.312199493153891</v>
      </c>
      <c r="E381" s="48">
        <v>14.083867173512777</v>
      </c>
      <c r="F381" s="49">
        <v>32.252933333333338</v>
      </c>
    </row>
    <row r="382" spans="2:6" x14ac:dyDescent="0.25">
      <c r="B382" s="16" t="s">
        <v>236</v>
      </c>
      <c r="C382" s="48">
        <v>62.531818366289116</v>
      </c>
      <c r="D382" s="45">
        <v>16.587999999999997</v>
      </c>
      <c r="E382" s="45">
        <v>0.22500000000000001</v>
      </c>
      <c r="F382" s="49">
        <v>0.246</v>
      </c>
    </row>
    <row r="383" spans="2:6" x14ac:dyDescent="0.25">
      <c r="B383" s="11" t="s">
        <v>237</v>
      </c>
      <c r="C383" s="46">
        <v>55.51520000000005</v>
      </c>
      <c r="D383" s="45">
        <v>15.153333333333341</v>
      </c>
      <c r="E383" s="46">
        <v>0.28666666666666668</v>
      </c>
      <c r="F383" s="47" t="s">
        <v>59</v>
      </c>
    </row>
    <row r="384" spans="2:6" x14ac:dyDescent="0.25">
      <c r="B384" s="11" t="s">
        <v>55</v>
      </c>
      <c r="C384" s="46">
        <v>435.86478053333337</v>
      </c>
      <c r="D384" s="45">
        <v>62.431653333333344</v>
      </c>
      <c r="E384" s="46">
        <v>8.7916799999999995</v>
      </c>
      <c r="F384" s="46">
        <v>17.236666666666668</v>
      </c>
    </row>
    <row r="385" spans="2:6" x14ac:dyDescent="0.25">
      <c r="B385" s="13" t="s">
        <v>541</v>
      </c>
      <c r="C385" s="42">
        <v>119.53177144556008</v>
      </c>
      <c r="D385" s="42">
        <v>22.522366831779475</v>
      </c>
      <c r="E385" s="42">
        <v>4.9342998348871872</v>
      </c>
      <c r="F385" s="43">
        <v>0.88966666666666672</v>
      </c>
    </row>
    <row r="386" spans="2:6" x14ac:dyDescent="0.25">
      <c r="B386" s="11" t="s">
        <v>56</v>
      </c>
      <c r="C386" s="46">
        <v>371.12261304347828</v>
      </c>
      <c r="D386" s="45">
        <v>77.944347826086954</v>
      </c>
      <c r="E386" s="46">
        <v>9.9956521739130437</v>
      </c>
      <c r="F386" s="46">
        <v>1.3033333333333335</v>
      </c>
    </row>
    <row r="387" spans="2:6" x14ac:dyDescent="0.25">
      <c r="B387" s="11" t="s">
        <v>57</v>
      </c>
      <c r="C387" s="46">
        <v>370.5671133333334</v>
      </c>
      <c r="D387" s="45">
        <v>76.622533333333351</v>
      </c>
      <c r="E387" s="46">
        <v>10.320799999999998</v>
      </c>
      <c r="F387" s="46">
        <v>1.97</v>
      </c>
    </row>
    <row r="388" spans="2:6" x14ac:dyDescent="0.25">
      <c r="B388" s="11" t="s">
        <v>630</v>
      </c>
      <c r="C388" s="48">
        <v>158</v>
      </c>
      <c r="D388" s="45">
        <v>30.9</v>
      </c>
      <c r="E388" s="48">
        <v>5.8</v>
      </c>
      <c r="F388" s="49">
        <v>0.9</v>
      </c>
    </row>
    <row r="389" spans="2:6" x14ac:dyDescent="0.25">
      <c r="B389" s="11" t="s">
        <v>238</v>
      </c>
      <c r="C389" s="46">
        <v>45.340747826086911</v>
      </c>
      <c r="D389" s="45">
        <v>11.554782608695643</v>
      </c>
      <c r="E389" s="46">
        <v>0.81521739130434778</v>
      </c>
      <c r="F389" s="47">
        <v>0.12</v>
      </c>
    </row>
    <row r="390" spans="2:6" x14ac:dyDescent="0.25">
      <c r="B390" s="11" t="s">
        <v>239</v>
      </c>
      <c r="C390" s="48">
        <v>40.156768942296566</v>
      </c>
      <c r="D390" s="45">
        <v>10.439750000000016</v>
      </c>
      <c r="E390" s="45">
        <v>0.45624999999999999</v>
      </c>
      <c r="F390" s="49">
        <v>0.12433333333333334</v>
      </c>
    </row>
    <row r="391" spans="2:6" x14ac:dyDescent="0.25">
      <c r="B391" s="11" t="s">
        <v>144</v>
      </c>
      <c r="C391" s="48">
        <v>125.35825000000003</v>
      </c>
      <c r="D391" s="45">
        <v>30.09</v>
      </c>
      <c r="E391" s="48">
        <v>0.57499999999999996</v>
      </c>
      <c r="F391" s="49">
        <v>0.29833333333333334</v>
      </c>
    </row>
    <row r="392" spans="2:6" x14ac:dyDescent="0.25">
      <c r="B392" s="11" t="s">
        <v>145</v>
      </c>
      <c r="C392" s="46">
        <v>151.41695652173911</v>
      </c>
      <c r="D392" s="45">
        <v>36.169565217391309</v>
      </c>
      <c r="E392" s="46">
        <v>1.1304347826086958</v>
      </c>
      <c r="F392" s="47">
        <v>0.3</v>
      </c>
    </row>
    <row r="393" spans="2:6" x14ac:dyDescent="0.25">
      <c r="B393" s="11" t="s">
        <v>146</v>
      </c>
      <c r="C393" s="48">
        <v>405.69394166666666</v>
      </c>
      <c r="D393" s="45">
        <v>80.30416666666666</v>
      </c>
      <c r="E393" s="48">
        <v>2.0625</v>
      </c>
      <c r="F393" s="49">
        <v>9.1199999999999992</v>
      </c>
    </row>
    <row r="394" spans="2:6" x14ac:dyDescent="0.25">
      <c r="B394" s="13" t="s">
        <v>147</v>
      </c>
      <c r="C394" s="42">
        <v>300.0552433891495</v>
      </c>
      <c r="D394" s="42">
        <v>50.251416666666664</v>
      </c>
      <c r="E394" s="42">
        <v>1.3812500000000001</v>
      </c>
      <c r="F394" s="43">
        <v>11.195</v>
      </c>
    </row>
    <row r="395" spans="2:6" x14ac:dyDescent="0.25">
      <c r="B395" s="11" t="s">
        <v>240</v>
      </c>
      <c r="C395" s="48">
        <v>63.50031833879153</v>
      </c>
      <c r="D395" s="45">
        <v>16.662666666666667</v>
      </c>
      <c r="E395" s="45">
        <v>0.40833333333333338</v>
      </c>
      <c r="F395" s="49">
        <v>0.25600000000000001</v>
      </c>
    </row>
    <row r="396" spans="2:6" x14ac:dyDescent="0.25">
      <c r="B396" s="13" t="s">
        <v>241</v>
      </c>
      <c r="C396" s="42">
        <v>72.486738091687329</v>
      </c>
      <c r="D396" s="42">
        <v>19.352249999999991</v>
      </c>
      <c r="E396" s="42">
        <v>0.41041666666666665</v>
      </c>
      <c r="F396" s="43">
        <v>0.17200000000000001</v>
      </c>
    </row>
    <row r="397" spans="2:6" x14ac:dyDescent="0.25">
      <c r="B397" s="16" t="s">
        <v>242</v>
      </c>
      <c r="C397" s="48">
        <v>48.305880000000002</v>
      </c>
      <c r="D397" s="45">
        <v>12.518416666666665</v>
      </c>
      <c r="E397" s="45">
        <v>0.38124999999999998</v>
      </c>
      <c r="F397" s="49">
        <v>0.23399999999999999</v>
      </c>
    </row>
    <row r="398" spans="2:6" x14ac:dyDescent="0.25">
      <c r="B398" s="11" t="s">
        <v>243</v>
      </c>
      <c r="C398" s="44">
        <v>50.692182608695632</v>
      </c>
      <c r="D398" s="45">
        <v>12.771594202898537</v>
      </c>
      <c r="E398" s="46">
        <v>0.85507246376811608</v>
      </c>
      <c r="F398" s="44">
        <v>0.22</v>
      </c>
    </row>
    <row r="399" spans="2:6" x14ac:dyDescent="0.25">
      <c r="B399" s="13" t="s">
        <v>542</v>
      </c>
      <c r="C399" s="42">
        <v>134.22289340098695</v>
      </c>
      <c r="D399" s="42">
        <v>3.4193333333333271</v>
      </c>
      <c r="E399" s="42">
        <v>9.9583333333333321</v>
      </c>
      <c r="F399" s="43">
        <v>8.6993333333333336</v>
      </c>
    </row>
    <row r="400" spans="2:6" x14ac:dyDescent="0.25">
      <c r="B400" s="11" t="s">
        <v>148</v>
      </c>
      <c r="C400" s="46">
        <v>21.14767681159422</v>
      </c>
      <c r="D400" s="45">
        <v>3.6444927536231915</v>
      </c>
      <c r="E400" s="46">
        <v>1.985507246376812</v>
      </c>
      <c r="F400" s="47">
        <v>0.39333333333333337</v>
      </c>
    </row>
    <row r="401" spans="2:6" x14ac:dyDescent="0.25">
      <c r="B401" s="13" t="s">
        <v>309</v>
      </c>
      <c r="C401" s="42">
        <v>343.55045872306823</v>
      </c>
      <c r="D401" s="42">
        <v>10.24033333333333</v>
      </c>
      <c r="E401" s="42">
        <v>23.45</v>
      </c>
      <c r="F401" s="43">
        <v>22.593</v>
      </c>
    </row>
    <row r="402" spans="2:6" x14ac:dyDescent="0.25">
      <c r="B402" s="11" t="s">
        <v>310</v>
      </c>
      <c r="C402" s="48">
        <v>349.32523145536584</v>
      </c>
      <c r="D402" s="45">
        <v>0</v>
      </c>
      <c r="E402" s="48">
        <v>30.139583333333331</v>
      </c>
      <c r="F402" s="49">
        <v>24.46</v>
      </c>
    </row>
    <row r="403" spans="2:6" x14ac:dyDescent="0.25">
      <c r="B403" s="11" t="s">
        <v>271</v>
      </c>
      <c r="C403" s="48">
        <v>725.96892684599879</v>
      </c>
      <c r="D403" s="45">
        <v>6.3299992561332896E-2</v>
      </c>
      <c r="E403" s="45">
        <v>0.4147000074386597</v>
      </c>
      <c r="F403" s="49">
        <v>82.361000000000004</v>
      </c>
    </row>
    <row r="404" spans="2:6" x14ac:dyDescent="0.25">
      <c r="B404" s="11" t="s">
        <v>272</v>
      </c>
      <c r="C404" s="48">
        <v>757.5404607259967</v>
      </c>
      <c r="D404" s="45">
        <v>0</v>
      </c>
      <c r="E404" s="45">
        <v>0.3955600070953369</v>
      </c>
      <c r="F404" s="49">
        <v>86.039333333333332</v>
      </c>
    </row>
    <row r="405" spans="2:6" x14ac:dyDescent="0.25">
      <c r="B405" s="11" t="s">
        <v>244</v>
      </c>
      <c r="C405" s="46">
        <v>68.439508695652137</v>
      </c>
      <c r="D405" s="45">
        <v>12.264202898550717</v>
      </c>
      <c r="E405" s="46">
        <v>1.9891304347826089</v>
      </c>
      <c r="F405" s="47">
        <v>2.1033333333333331</v>
      </c>
    </row>
    <row r="406" spans="2:6" x14ac:dyDescent="0.25">
      <c r="B406" s="11" t="s">
        <v>245</v>
      </c>
      <c r="C406" s="48">
        <v>38.759699999999988</v>
      </c>
      <c r="D406" s="45">
        <v>9.597499999999993</v>
      </c>
      <c r="E406" s="48">
        <v>0.8125</v>
      </c>
      <c r="F406" s="49">
        <v>0.17666666666666667</v>
      </c>
    </row>
    <row r="407" spans="2:6" x14ac:dyDescent="0.25">
      <c r="B407" s="11" t="s">
        <v>246</v>
      </c>
      <c r="C407" s="48">
        <v>41.967319999999987</v>
      </c>
      <c r="D407" s="45">
        <v>9.6359999999999921</v>
      </c>
      <c r="E407" s="48">
        <v>0.76666666666666661</v>
      </c>
      <c r="F407" s="49">
        <v>0.19333333333333336</v>
      </c>
    </row>
    <row r="408" spans="2:6" x14ac:dyDescent="0.25">
      <c r="B408" s="11" t="s">
        <v>273</v>
      </c>
      <c r="C408" s="48">
        <v>596.11951695632945</v>
      </c>
      <c r="D408" s="45">
        <v>0</v>
      </c>
      <c r="E408" s="45" t="s">
        <v>59</v>
      </c>
      <c r="F408" s="49">
        <v>67.434333333333342</v>
      </c>
    </row>
    <row r="409" spans="2:6" x14ac:dyDescent="0.25">
      <c r="B409" s="11" t="s">
        <v>274</v>
      </c>
      <c r="C409" s="48">
        <v>722.52562580490098</v>
      </c>
      <c r="D409" s="45">
        <v>0</v>
      </c>
      <c r="E409" s="45" t="s">
        <v>59</v>
      </c>
      <c r="F409" s="48">
        <v>81.73366666666665</v>
      </c>
    </row>
    <row r="410" spans="2:6" x14ac:dyDescent="0.25">
      <c r="B410" s="11" t="s">
        <v>275</v>
      </c>
      <c r="C410" s="48">
        <v>594.4516933333332</v>
      </c>
      <c r="D410" s="45">
        <v>0</v>
      </c>
      <c r="E410" s="45" t="s">
        <v>59</v>
      </c>
      <c r="F410" s="48">
        <v>67.245666666666651</v>
      </c>
    </row>
    <row r="411" spans="2:6" x14ac:dyDescent="0.25">
      <c r="B411" s="11" t="s">
        <v>276</v>
      </c>
      <c r="C411" s="48">
        <v>593.13749023818968</v>
      </c>
      <c r="D411" s="45">
        <v>0</v>
      </c>
      <c r="E411" s="45" t="s">
        <v>59</v>
      </c>
      <c r="F411" s="48">
        <v>67.096999999999994</v>
      </c>
    </row>
    <row r="412" spans="2:6" x14ac:dyDescent="0.25">
      <c r="B412" s="13" t="s">
        <v>511</v>
      </c>
      <c r="C412" s="42">
        <v>301.23588753699971</v>
      </c>
      <c r="D412" s="42">
        <v>73.55348320229848</v>
      </c>
      <c r="E412" s="42">
        <v>3.8128501310348506</v>
      </c>
      <c r="F412" s="43">
        <v>0.19</v>
      </c>
    </row>
    <row r="413" spans="2:6" x14ac:dyDescent="0.25">
      <c r="B413" s="13" t="s">
        <v>512</v>
      </c>
      <c r="C413" s="42">
        <v>306.63189699701849</v>
      </c>
      <c r="D413" s="42">
        <v>75.05938319810231</v>
      </c>
      <c r="E413" s="42">
        <v>3.9349501352310177</v>
      </c>
      <c r="F413" s="43">
        <v>8.9333333333333334E-2</v>
      </c>
    </row>
    <row r="414" spans="2:6" x14ac:dyDescent="0.25">
      <c r="B414" s="15" t="s">
        <v>513</v>
      </c>
      <c r="C414" s="42">
        <v>257.24147319380444</v>
      </c>
      <c r="D414" s="42">
        <v>70.763333333333335</v>
      </c>
      <c r="E414" s="42">
        <v>0.4</v>
      </c>
      <c r="F414" s="43">
        <v>0.13733333333333334</v>
      </c>
    </row>
    <row r="415" spans="2:6" x14ac:dyDescent="0.25">
      <c r="B415" s="11" t="s">
        <v>149</v>
      </c>
      <c r="C415" s="46">
        <v>13.747236086956516</v>
      </c>
      <c r="D415" s="45">
        <v>2.7286956521739105</v>
      </c>
      <c r="E415" s="46">
        <v>1.3913043478260869</v>
      </c>
      <c r="F415" s="47">
        <v>7.2999999999999995E-2</v>
      </c>
    </row>
    <row r="416" spans="2:6" x14ac:dyDescent="0.25">
      <c r="B416" s="16" t="s">
        <v>514</v>
      </c>
      <c r="C416" s="48">
        <v>309.24266666666665</v>
      </c>
      <c r="D416" s="45">
        <v>84.033333333333331</v>
      </c>
      <c r="E416" s="48">
        <v>0</v>
      </c>
      <c r="F416" s="48">
        <v>0</v>
      </c>
    </row>
    <row r="417" spans="2:6" x14ac:dyDescent="0.25">
      <c r="B417" s="16" t="s">
        <v>515</v>
      </c>
      <c r="C417" s="48">
        <v>296.50649123191829</v>
      </c>
      <c r="D417" s="45">
        <v>76.61666666666666</v>
      </c>
      <c r="E417" s="48">
        <v>0</v>
      </c>
      <c r="F417" s="57">
        <v>0</v>
      </c>
    </row>
    <row r="418" spans="2:6" x14ac:dyDescent="0.25">
      <c r="B418" s="11" t="s">
        <v>247</v>
      </c>
      <c r="C418" s="46">
        <v>32.60662608695646</v>
      </c>
      <c r="D418" s="45">
        <v>8.1392753623188376</v>
      </c>
      <c r="E418" s="46">
        <v>0.88405797101449279</v>
      </c>
      <c r="F418" s="47" t="s">
        <v>59</v>
      </c>
    </row>
    <row r="419" spans="2:6" x14ac:dyDescent="0.25">
      <c r="B419" s="11" t="s">
        <v>248</v>
      </c>
      <c r="C419" s="46">
        <v>29.369391304347808</v>
      </c>
      <c r="D419" s="45">
        <v>7.5257971014492737</v>
      </c>
      <c r="E419" s="46">
        <v>0.67753623188405809</v>
      </c>
      <c r="F419" s="47" t="s">
        <v>59</v>
      </c>
    </row>
    <row r="420" spans="2:6" x14ac:dyDescent="0.25">
      <c r="B420" s="11" t="s">
        <v>311</v>
      </c>
      <c r="C420" s="48">
        <v>121.91021833333333</v>
      </c>
      <c r="D420" s="45">
        <v>0</v>
      </c>
      <c r="E420" s="48">
        <v>26.604166666666668</v>
      </c>
      <c r="F420" s="49">
        <v>0.92133333333333345</v>
      </c>
    </row>
    <row r="421" spans="2:6" x14ac:dyDescent="0.25">
      <c r="B421" s="11" t="s">
        <v>312</v>
      </c>
      <c r="C421" s="44">
        <v>89.130866666666648</v>
      </c>
      <c r="D421" s="45">
        <v>0</v>
      </c>
      <c r="E421" s="46">
        <v>16.606666666666666</v>
      </c>
      <c r="F421" s="55">
        <v>2.02</v>
      </c>
    </row>
    <row r="422" spans="2:6" x14ac:dyDescent="0.25">
      <c r="B422" s="13" t="s">
        <v>313</v>
      </c>
      <c r="C422" s="42">
        <v>191.62747837583225</v>
      </c>
      <c r="D422" s="42">
        <v>0</v>
      </c>
      <c r="E422" s="42">
        <v>26.929166666666664</v>
      </c>
      <c r="F422" s="43">
        <v>8.4966666666666679</v>
      </c>
    </row>
    <row r="423" spans="2:6" x14ac:dyDescent="0.25">
      <c r="B423" s="11" t="s">
        <v>249</v>
      </c>
      <c r="C423" s="48">
        <v>57.592778474648775</v>
      </c>
      <c r="D423" s="45">
        <v>14.861999999999998</v>
      </c>
      <c r="E423" s="48">
        <v>0.88333333333333341</v>
      </c>
      <c r="F423" s="49">
        <v>0.13400000000000001</v>
      </c>
    </row>
    <row r="424" spans="2:6" x14ac:dyDescent="0.25">
      <c r="B424" s="11" t="s">
        <v>250</v>
      </c>
      <c r="C424" s="48">
        <v>36.871350000000064</v>
      </c>
      <c r="D424" s="45">
        <v>9.337000000000014</v>
      </c>
      <c r="E424" s="48">
        <v>0.65</v>
      </c>
      <c r="F424" s="49">
        <v>0.12833333333333333</v>
      </c>
    </row>
    <row r="425" spans="2:6" x14ac:dyDescent="0.25">
      <c r="B425" s="11" t="s">
        <v>58</v>
      </c>
      <c r="C425" s="46">
        <v>361.36682387826096</v>
      </c>
      <c r="D425" s="45">
        <v>87.148843913043493</v>
      </c>
      <c r="E425" s="46">
        <v>0.59782608695652173</v>
      </c>
      <c r="F425" s="46" t="s">
        <v>59</v>
      </c>
    </row>
    <row r="426" spans="2:6" x14ac:dyDescent="0.25">
      <c r="B426" s="11" t="s">
        <v>60</v>
      </c>
      <c r="C426" s="46">
        <v>353.48226811594202</v>
      </c>
      <c r="D426" s="45">
        <v>78.872898550724628</v>
      </c>
      <c r="E426" s="46">
        <v>7.2137681159420293</v>
      </c>
      <c r="F426" s="46">
        <v>1.9033333333333333</v>
      </c>
    </row>
    <row r="427" spans="2:6" x14ac:dyDescent="0.25">
      <c r="B427" s="11" t="s">
        <v>61</v>
      </c>
      <c r="C427" s="46">
        <v>138.16656499999999</v>
      </c>
      <c r="D427" s="45">
        <v>28.555749999999996</v>
      </c>
      <c r="E427" s="46">
        <v>6.5895833333333336</v>
      </c>
      <c r="F427" s="46">
        <v>0.60899999999999999</v>
      </c>
    </row>
    <row r="428" spans="2:6" x14ac:dyDescent="0.25">
      <c r="B428" s="11" t="s">
        <v>62</v>
      </c>
      <c r="C428" s="44">
        <v>97.564894202898515</v>
      </c>
      <c r="D428" s="45">
        <v>17.135072463768108</v>
      </c>
      <c r="E428" s="46">
        <v>3.2282608695652177</v>
      </c>
      <c r="F428" s="44">
        <v>2.3533333333333331</v>
      </c>
    </row>
    <row r="429" spans="2:6" x14ac:dyDescent="0.25">
      <c r="B429" s="11" t="s">
        <v>63</v>
      </c>
      <c r="C429" s="48">
        <v>373.42146666666667</v>
      </c>
      <c r="D429" s="45">
        <v>89.336666666666673</v>
      </c>
      <c r="E429" s="48">
        <v>0.58333333333333337</v>
      </c>
      <c r="F429" s="45">
        <v>0.37</v>
      </c>
    </row>
    <row r="430" spans="2:6" x14ac:dyDescent="0.25">
      <c r="B430" s="11" t="s">
        <v>251</v>
      </c>
      <c r="C430" s="46">
        <v>30.147917391304354</v>
      </c>
      <c r="D430" s="45">
        <v>6.8184057971014589</v>
      </c>
      <c r="E430" s="46">
        <v>0.89492753623188392</v>
      </c>
      <c r="F430" s="47">
        <v>0.31</v>
      </c>
    </row>
    <row r="431" spans="2:6" x14ac:dyDescent="0.25">
      <c r="B431" s="13" t="s">
        <v>434</v>
      </c>
      <c r="C431" s="42">
        <v>268.8199890167316</v>
      </c>
      <c r="D431" s="42">
        <v>5.8159166666666602</v>
      </c>
      <c r="E431" s="42">
        <v>11.952083333333334</v>
      </c>
      <c r="F431" s="43">
        <v>21.649333333333335</v>
      </c>
    </row>
    <row r="432" spans="2:6" x14ac:dyDescent="0.25">
      <c r="B432" s="16" t="s">
        <v>150</v>
      </c>
      <c r="C432" s="48">
        <v>18.107389052172486</v>
      </c>
      <c r="D432" s="45">
        <v>3.2365833333333267</v>
      </c>
      <c r="E432" s="48">
        <v>2.1104166666666671</v>
      </c>
      <c r="F432" s="49">
        <v>0.16766666666666666</v>
      </c>
    </row>
    <row r="433" spans="2:6" x14ac:dyDescent="0.25">
      <c r="B433" s="11" t="s">
        <v>152</v>
      </c>
      <c r="C433" s="46">
        <v>18.18662463768122</v>
      </c>
      <c r="D433" s="45">
        <v>4.1471014492753762</v>
      </c>
      <c r="E433" s="46">
        <v>1.2028985507246377</v>
      </c>
      <c r="F433" s="47">
        <v>5.3333333333333337E-2</v>
      </c>
    </row>
    <row r="434" spans="2:6" x14ac:dyDescent="0.25">
      <c r="B434" s="11" t="s">
        <v>252</v>
      </c>
      <c r="C434" s="48">
        <v>42.539198868195214</v>
      </c>
      <c r="D434" s="45">
        <v>11.528666666666659</v>
      </c>
      <c r="E434" s="45">
        <v>0.30833333333333335</v>
      </c>
      <c r="F434" s="50" t="s">
        <v>59</v>
      </c>
    </row>
    <row r="435" spans="2:6" x14ac:dyDescent="0.25">
      <c r="B435" s="13" t="s">
        <v>151</v>
      </c>
      <c r="C435" s="42">
        <v>180.77527399341261</v>
      </c>
      <c r="D435" s="42">
        <v>36.78</v>
      </c>
      <c r="E435" s="42">
        <v>5.8583333333333325</v>
      </c>
      <c r="F435" s="43">
        <v>1.9433333333333334</v>
      </c>
    </row>
    <row r="436" spans="2:6" x14ac:dyDescent="0.25">
      <c r="B436" s="11" t="s">
        <v>594</v>
      </c>
      <c r="C436" s="48">
        <v>620.0600197905668</v>
      </c>
      <c r="D436" s="45">
        <v>18.363866163889568</v>
      </c>
      <c r="E436" s="48">
        <v>13.970800502777101</v>
      </c>
      <c r="F436" s="49">
        <v>59.359666666666669</v>
      </c>
    </row>
    <row r="437" spans="2:6" x14ac:dyDescent="0.25">
      <c r="B437" s="11" t="s">
        <v>277</v>
      </c>
      <c r="C437" s="48">
        <v>884</v>
      </c>
      <c r="D437" s="45" t="s">
        <v>269</v>
      </c>
      <c r="E437" s="45" t="s">
        <v>269</v>
      </c>
      <c r="F437" s="45">
        <v>100</v>
      </c>
    </row>
    <row r="438" spans="2:6" x14ac:dyDescent="0.25">
      <c r="B438" s="11" t="s">
        <v>278</v>
      </c>
      <c r="C438" s="48">
        <v>884</v>
      </c>
      <c r="D438" s="45" t="s">
        <v>269</v>
      </c>
      <c r="E438" s="45" t="s">
        <v>269</v>
      </c>
      <c r="F438" s="45">
        <v>100</v>
      </c>
    </row>
    <row r="439" spans="2:6" x14ac:dyDescent="0.25">
      <c r="B439" s="11" t="s">
        <v>279</v>
      </c>
      <c r="C439" s="48">
        <v>884</v>
      </c>
      <c r="D439" s="45" t="s">
        <v>269</v>
      </c>
      <c r="E439" s="45" t="s">
        <v>269</v>
      </c>
      <c r="F439" s="45">
        <v>100</v>
      </c>
    </row>
    <row r="440" spans="2:6" x14ac:dyDescent="0.25">
      <c r="B440" s="11" t="s">
        <v>280</v>
      </c>
      <c r="C440" s="48">
        <v>884</v>
      </c>
      <c r="D440" s="45" t="s">
        <v>269</v>
      </c>
      <c r="E440" s="45" t="s">
        <v>269</v>
      </c>
      <c r="F440" s="45">
        <v>100</v>
      </c>
    </row>
    <row r="441" spans="2:6" x14ac:dyDescent="0.25">
      <c r="B441" s="11" t="s">
        <v>281</v>
      </c>
      <c r="C441" s="48">
        <v>884</v>
      </c>
      <c r="D441" s="45" t="s">
        <v>269</v>
      </c>
      <c r="E441" s="45" t="s">
        <v>269</v>
      </c>
      <c r="F441" s="45">
        <v>100</v>
      </c>
    </row>
    <row r="442" spans="2:6" x14ac:dyDescent="0.25">
      <c r="B442" s="11" t="s">
        <v>282</v>
      </c>
      <c r="C442" s="48">
        <v>884</v>
      </c>
      <c r="D442" s="45" t="s">
        <v>269</v>
      </c>
      <c r="E442" s="45" t="s">
        <v>269</v>
      </c>
      <c r="F442" s="45">
        <v>100</v>
      </c>
    </row>
    <row r="443" spans="2:6" x14ac:dyDescent="0.25">
      <c r="B443" s="13" t="s">
        <v>491</v>
      </c>
      <c r="C443" s="42">
        <v>268.00677218242487</v>
      </c>
      <c r="D443" s="42">
        <v>0.43716666666666804</v>
      </c>
      <c r="E443" s="42">
        <v>15.570833333333333</v>
      </c>
      <c r="F443" s="43">
        <v>22.007666666666665</v>
      </c>
    </row>
    <row r="444" spans="2:6" x14ac:dyDescent="0.25">
      <c r="B444" s="11" t="s">
        <v>492</v>
      </c>
      <c r="C444" s="48">
        <v>176.89389999999997</v>
      </c>
      <c r="D444" s="45">
        <v>0.77249999999999863</v>
      </c>
      <c r="E444" s="48">
        <v>13.6875</v>
      </c>
      <c r="F444" s="49">
        <v>12.68</v>
      </c>
    </row>
    <row r="445" spans="2:6" x14ac:dyDescent="0.25">
      <c r="B445" s="11" t="s">
        <v>493</v>
      </c>
      <c r="C445" s="48">
        <v>59.435696666666672</v>
      </c>
      <c r="D445" s="45">
        <v>0</v>
      </c>
      <c r="E445" s="48">
        <v>13.447916666666668</v>
      </c>
      <c r="F445" s="49">
        <v>8.900000000000001E-2</v>
      </c>
    </row>
    <row r="446" spans="2:6" x14ac:dyDescent="0.25">
      <c r="B446" s="11" t="s">
        <v>494</v>
      </c>
      <c r="C446" s="48">
        <v>352.67334000000005</v>
      </c>
      <c r="D446" s="45">
        <v>1.5600000000000065</v>
      </c>
      <c r="E446" s="48">
        <v>15.9</v>
      </c>
      <c r="F446" s="49">
        <v>30.777000000000001</v>
      </c>
    </row>
    <row r="447" spans="2:6" x14ac:dyDescent="0.25">
      <c r="B447" s="11" t="s">
        <v>495</v>
      </c>
      <c r="C447" s="48">
        <v>145.70017000000001</v>
      </c>
      <c r="D447" s="45">
        <v>0.61491666666667355</v>
      </c>
      <c r="E447" s="48">
        <v>13.293749999999999</v>
      </c>
      <c r="F447" s="49">
        <v>9.4763333333333328</v>
      </c>
    </row>
    <row r="448" spans="2:6" x14ac:dyDescent="0.25">
      <c r="B448" s="11" t="s">
        <v>496</v>
      </c>
      <c r="C448" s="44">
        <v>143.11173333333335</v>
      </c>
      <c r="D448" s="45">
        <v>1.6366666666666725</v>
      </c>
      <c r="E448" s="46">
        <v>13.03</v>
      </c>
      <c r="F448" s="44">
        <v>8.9</v>
      </c>
    </row>
    <row r="449" spans="2:6" x14ac:dyDescent="0.25">
      <c r="B449" s="13" t="s">
        <v>497</v>
      </c>
      <c r="C449" s="42">
        <v>240.18722400911651</v>
      </c>
      <c r="D449" s="42">
        <v>1.1936666666666627</v>
      </c>
      <c r="E449" s="42">
        <v>15.616666666666667</v>
      </c>
      <c r="F449" s="43">
        <v>18.592666666666666</v>
      </c>
    </row>
    <row r="450" spans="2:6" x14ac:dyDescent="0.25">
      <c r="B450" s="11" t="s">
        <v>576</v>
      </c>
      <c r="C450" s="48">
        <v>486.92708646452428</v>
      </c>
      <c r="D450" s="45">
        <v>52.376166666666663</v>
      </c>
      <c r="E450" s="48">
        <v>15.995833333333334</v>
      </c>
      <c r="F450" s="49">
        <v>26.075333333333333</v>
      </c>
    </row>
    <row r="451" spans="2:6" x14ac:dyDescent="0.25">
      <c r="B451" s="11" t="s">
        <v>153</v>
      </c>
      <c r="C451" s="48">
        <v>23.199716434081346</v>
      </c>
      <c r="D451" s="45">
        <v>4.328333333333326</v>
      </c>
      <c r="E451" s="48">
        <v>1.7916666666666667</v>
      </c>
      <c r="F451" s="49">
        <v>0.40333333333333332</v>
      </c>
    </row>
    <row r="452" spans="2:6" x14ac:dyDescent="0.25">
      <c r="B452" s="11" t="s">
        <v>154</v>
      </c>
      <c r="C452" s="48">
        <v>29.431963333333321</v>
      </c>
      <c r="D452" s="45">
        <v>5.5089999999999968</v>
      </c>
      <c r="E452" s="48">
        <v>2.4583333333333335</v>
      </c>
      <c r="F452" s="49">
        <v>0.45</v>
      </c>
    </row>
    <row r="453" spans="2:6" x14ac:dyDescent="0.25">
      <c r="B453" s="11" t="s">
        <v>64</v>
      </c>
      <c r="C453" s="48">
        <v>171.21911166666669</v>
      </c>
      <c r="D453" s="45">
        <v>30.68491666666667</v>
      </c>
      <c r="E453" s="48">
        <v>2.5520833333333335</v>
      </c>
      <c r="F453" s="48">
        <v>4.8496666666666668</v>
      </c>
    </row>
    <row r="454" spans="2:6" x14ac:dyDescent="0.25">
      <c r="B454" s="11" t="s">
        <v>65</v>
      </c>
      <c r="C454" s="48">
        <v>343.08536666666669</v>
      </c>
      <c r="D454" s="45">
        <v>59.566666666666663</v>
      </c>
      <c r="E454" s="48">
        <v>12.35</v>
      </c>
      <c r="F454" s="57">
        <v>5.6933333333333342</v>
      </c>
    </row>
    <row r="455" spans="2:6" x14ac:dyDescent="0.25">
      <c r="B455" s="16" t="s">
        <v>155</v>
      </c>
      <c r="C455" s="48">
        <v>363.07791333333336</v>
      </c>
      <c r="D455" s="45">
        <v>34.241500000000002</v>
      </c>
      <c r="E455" s="48">
        <v>5.1208333333333336</v>
      </c>
      <c r="F455" s="57">
        <v>24.567333333333334</v>
      </c>
    </row>
    <row r="456" spans="2:6" x14ac:dyDescent="0.25">
      <c r="B456" s="11" t="s">
        <v>156</v>
      </c>
      <c r="C456" s="48">
        <v>294.53800000000001</v>
      </c>
      <c r="D456" s="45">
        <v>38.512000000000008</v>
      </c>
      <c r="E456" s="48">
        <v>3.6479999999999997</v>
      </c>
      <c r="F456" s="48">
        <v>13.988666666666667</v>
      </c>
    </row>
    <row r="457" spans="2:6" x14ac:dyDescent="0.25">
      <c r="B457" s="11" t="s">
        <v>66</v>
      </c>
      <c r="C457" s="48">
        <v>308.72632333333331</v>
      </c>
      <c r="D457" s="45">
        <v>56.510333333333335</v>
      </c>
      <c r="E457" s="48">
        <v>11.343</v>
      </c>
      <c r="F457" s="57">
        <v>3.58</v>
      </c>
    </row>
    <row r="458" spans="2:6" x14ac:dyDescent="0.25">
      <c r="B458" s="11" t="s">
        <v>67</v>
      </c>
      <c r="C458" s="48">
        <v>252.99402999999998</v>
      </c>
      <c r="D458" s="45">
        <v>44.118999999999993</v>
      </c>
      <c r="E458" s="48">
        <v>11.950999600092567</v>
      </c>
      <c r="F458" s="48">
        <v>2.7266666666666666</v>
      </c>
    </row>
    <row r="459" spans="2:6" x14ac:dyDescent="0.25">
      <c r="B459" s="11" t="s">
        <v>68</v>
      </c>
      <c r="C459" s="48">
        <v>292.01348999999999</v>
      </c>
      <c r="D459" s="45">
        <v>56.396999999999998</v>
      </c>
      <c r="E459" s="48">
        <v>8.3030000000000008</v>
      </c>
      <c r="F459" s="48">
        <v>3.11</v>
      </c>
    </row>
    <row r="460" spans="2:6" x14ac:dyDescent="0.25">
      <c r="B460" s="11" t="s">
        <v>69</v>
      </c>
      <c r="C460" s="48">
        <v>253.19361833333332</v>
      </c>
      <c r="D460" s="45">
        <v>49.941499999999998</v>
      </c>
      <c r="E460" s="48">
        <v>9.4251666666666658</v>
      </c>
      <c r="F460" s="48">
        <v>3.6533333333333338</v>
      </c>
    </row>
    <row r="461" spans="2:6" x14ac:dyDescent="0.25">
      <c r="B461" s="11" t="s">
        <v>70</v>
      </c>
      <c r="C461" s="44">
        <v>299.8101504347826</v>
      </c>
      <c r="D461" s="45">
        <v>58.646434782608694</v>
      </c>
      <c r="E461" s="46">
        <v>7.9535652173913043</v>
      </c>
      <c r="F461" s="44">
        <v>3.1033333333333335</v>
      </c>
    </row>
    <row r="462" spans="2:6" x14ac:dyDescent="0.25">
      <c r="B462" s="11" t="s">
        <v>71</v>
      </c>
      <c r="C462" s="48">
        <v>310.96494000000001</v>
      </c>
      <c r="D462" s="45">
        <v>61.451999999999998</v>
      </c>
      <c r="E462" s="48">
        <v>8.3979999999999997</v>
      </c>
      <c r="F462" s="48">
        <v>2.84</v>
      </c>
    </row>
    <row r="463" spans="2:6" x14ac:dyDescent="0.25">
      <c r="B463" s="13" t="s">
        <v>72</v>
      </c>
      <c r="C463" s="42">
        <v>288.70207151598953</v>
      </c>
      <c r="D463" s="42">
        <v>42.016633692741387</v>
      </c>
      <c r="E463" s="42">
        <v>10.74069964059194</v>
      </c>
      <c r="F463" s="43">
        <v>8.7929999999999993</v>
      </c>
    </row>
    <row r="464" spans="2:6" x14ac:dyDescent="0.25">
      <c r="B464" s="13" t="s">
        <v>73</v>
      </c>
      <c r="C464" s="42">
        <v>388.37465162496756</v>
      </c>
      <c r="D464" s="42">
        <v>43.767800338109339</v>
      </c>
      <c r="E464" s="42">
        <v>10.104199661890666</v>
      </c>
      <c r="F464" s="43">
        <v>20.136666666666667</v>
      </c>
    </row>
    <row r="465" spans="2:6" x14ac:dyDescent="0.25">
      <c r="B465" s="13" t="s">
        <v>74</v>
      </c>
      <c r="C465" s="42">
        <v>308.47443388737418</v>
      </c>
      <c r="D465" s="42">
        <v>45.947933663050335</v>
      </c>
      <c r="E465" s="42">
        <v>9.8533996702829985</v>
      </c>
      <c r="F465" s="43">
        <v>9.634666666666666</v>
      </c>
    </row>
    <row r="466" spans="2:6" x14ac:dyDescent="0.25">
      <c r="B466" s="13" t="s">
        <v>75</v>
      </c>
      <c r="C466" s="42">
        <v>422.11208003931927</v>
      </c>
      <c r="D466" s="42">
        <v>48.132733624776201</v>
      </c>
      <c r="E466" s="42">
        <v>8.7095997085571284</v>
      </c>
      <c r="F466" s="43">
        <v>22.670333333333332</v>
      </c>
    </row>
    <row r="467" spans="2:6" x14ac:dyDescent="0.25">
      <c r="B467" s="11" t="s">
        <v>76</v>
      </c>
      <c r="C467" s="48">
        <v>310.20251433333328</v>
      </c>
      <c r="D467" s="45">
        <v>57.379633333333324</v>
      </c>
      <c r="E467" s="48">
        <v>6.9027000000000003</v>
      </c>
      <c r="F467" s="48">
        <v>5.4770000000000003</v>
      </c>
    </row>
    <row r="468" spans="2:6" x14ac:dyDescent="0.25">
      <c r="B468" s="11" t="s">
        <v>77</v>
      </c>
      <c r="C468" s="48">
        <v>569.67245933333334</v>
      </c>
      <c r="D468" s="45">
        <v>49.343133333333341</v>
      </c>
      <c r="E468" s="48">
        <v>6.0192000000000005</v>
      </c>
      <c r="F468" s="48">
        <v>40.860333333333337</v>
      </c>
    </row>
    <row r="469" spans="2:6" x14ac:dyDescent="0.25">
      <c r="B469" s="13" t="s">
        <v>577</v>
      </c>
      <c r="C469" s="42">
        <v>503.19036583995569</v>
      </c>
      <c r="D469" s="42">
        <v>54.730426574707039</v>
      </c>
      <c r="E469" s="42">
        <v>13.162240091959635</v>
      </c>
      <c r="F469" s="43">
        <v>28.048333333333336</v>
      </c>
    </row>
    <row r="470" spans="2:6" x14ac:dyDescent="0.25">
      <c r="B470" s="11" t="s">
        <v>157</v>
      </c>
      <c r="C470" s="46">
        <v>9.5336913043478191</v>
      </c>
      <c r="D470" s="45">
        <v>2.0371014492753532</v>
      </c>
      <c r="E470" s="46">
        <v>0.86956521739130432</v>
      </c>
      <c r="F470" s="47" t="s">
        <v>59</v>
      </c>
    </row>
    <row r="471" spans="2:6" x14ac:dyDescent="0.25">
      <c r="B471" s="11" t="s">
        <v>253</v>
      </c>
      <c r="C471" s="48">
        <v>204.96677</v>
      </c>
      <c r="D471" s="45">
        <v>12.972916666666666</v>
      </c>
      <c r="E471" s="48">
        <v>2.3354166666666667</v>
      </c>
      <c r="F471" s="49">
        <v>17.971</v>
      </c>
    </row>
    <row r="472" spans="2:6" x14ac:dyDescent="0.25">
      <c r="B472" s="16" t="s">
        <v>254</v>
      </c>
      <c r="C472" s="48">
        <v>60.588590000000003</v>
      </c>
      <c r="D472" s="45">
        <v>16.074916666666663</v>
      </c>
      <c r="E472" s="45">
        <v>0.23541666666666672</v>
      </c>
      <c r="F472" s="49">
        <v>0.23033333333333331</v>
      </c>
    </row>
    <row r="473" spans="2:6" x14ac:dyDescent="0.25">
      <c r="B473" s="11" t="s">
        <v>255</v>
      </c>
      <c r="C473" s="46">
        <v>53.309047826086925</v>
      </c>
      <c r="D473" s="45">
        <v>14.02478260869564</v>
      </c>
      <c r="E473" s="46">
        <v>0.56521739130434789</v>
      </c>
      <c r="F473" s="47">
        <v>0.11</v>
      </c>
    </row>
    <row r="474" spans="2:6" x14ac:dyDescent="0.25">
      <c r="B474" s="11" t="s">
        <v>435</v>
      </c>
      <c r="C474" s="48">
        <v>163.07139793137708</v>
      </c>
      <c r="D474" s="45">
        <v>0</v>
      </c>
      <c r="E474" s="48">
        <v>26.202083333333331</v>
      </c>
      <c r="F474" s="49">
        <v>5.6749999999999998</v>
      </c>
    </row>
    <row r="475" spans="2:6" x14ac:dyDescent="0.25">
      <c r="B475" s="11" t="s">
        <v>436</v>
      </c>
      <c r="C475" s="48">
        <v>93.722433826128636</v>
      </c>
      <c r="D475" s="45">
        <v>0</v>
      </c>
      <c r="E475" s="48">
        <v>18.083333333333332</v>
      </c>
      <c r="F475" s="49">
        <v>1.83</v>
      </c>
    </row>
    <row r="476" spans="2:6" x14ac:dyDescent="0.25">
      <c r="B476" s="11" t="s">
        <v>314</v>
      </c>
      <c r="C476" s="44">
        <v>110.87629999999999</v>
      </c>
      <c r="D476" s="45">
        <v>0</v>
      </c>
      <c r="E476" s="46">
        <v>16.263333333333332</v>
      </c>
      <c r="F476" s="55">
        <v>4.5933333333333337</v>
      </c>
    </row>
    <row r="477" spans="2:6" x14ac:dyDescent="0.25">
      <c r="B477" s="11" t="s">
        <v>315</v>
      </c>
      <c r="C477" s="48">
        <v>223.03973236930369</v>
      </c>
      <c r="D477" s="45">
        <v>0</v>
      </c>
      <c r="E477" s="48">
        <v>27.356249999999999</v>
      </c>
      <c r="F477" s="49">
        <v>11.777000000000001</v>
      </c>
    </row>
    <row r="478" spans="2:6" x14ac:dyDescent="0.25">
      <c r="B478" s="13" t="s">
        <v>316</v>
      </c>
      <c r="C478" s="42">
        <v>283.42521443196142</v>
      </c>
      <c r="D478" s="42">
        <v>5.0332500000000051</v>
      </c>
      <c r="E478" s="42">
        <v>21.435416666666665</v>
      </c>
      <c r="F478" s="43">
        <v>19.114999999999998</v>
      </c>
    </row>
    <row r="479" spans="2:6" x14ac:dyDescent="0.25">
      <c r="B479" s="11" t="s">
        <v>317</v>
      </c>
      <c r="C479" s="44">
        <v>107.20556666666666</v>
      </c>
      <c r="D479" s="45">
        <v>0</v>
      </c>
      <c r="E479" s="46">
        <v>16.649999999999999</v>
      </c>
      <c r="F479" s="55">
        <v>4.0033333333333339</v>
      </c>
    </row>
    <row r="480" spans="2:6" x14ac:dyDescent="0.25">
      <c r="B480" s="11" t="s">
        <v>318</v>
      </c>
      <c r="C480" s="48">
        <v>154.270025</v>
      </c>
      <c r="D480" s="45">
        <v>0</v>
      </c>
      <c r="E480" s="48">
        <v>28.587499999999999</v>
      </c>
      <c r="F480" s="49">
        <v>3.57</v>
      </c>
    </row>
    <row r="481" spans="2:6" x14ac:dyDescent="0.25">
      <c r="B481" s="13" t="s">
        <v>319</v>
      </c>
      <c r="C481" s="42">
        <v>141.9583228750229</v>
      </c>
      <c r="D481" s="42">
        <v>5.0153333333333405</v>
      </c>
      <c r="E481" s="42">
        <v>11.75</v>
      </c>
      <c r="F481" s="43">
        <v>8.0239999999999991</v>
      </c>
    </row>
    <row r="482" spans="2:6" x14ac:dyDescent="0.25">
      <c r="B482" s="11" t="s">
        <v>320</v>
      </c>
      <c r="C482" s="48">
        <v>76.408908333333343</v>
      </c>
      <c r="D482" s="45">
        <v>0</v>
      </c>
      <c r="E482" s="48">
        <v>15.47916666666667</v>
      </c>
      <c r="F482" s="49">
        <v>1.1433333333333333</v>
      </c>
    </row>
    <row r="483" spans="2:6" x14ac:dyDescent="0.25">
      <c r="B483" s="16" t="s">
        <v>256</v>
      </c>
      <c r="C483" s="48">
        <v>36.327599024534216</v>
      </c>
      <c r="D483" s="45">
        <v>9.3210000000000051</v>
      </c>
      <c r="E483" s="48">
        <v>0.82499999999999996</v>
      </c>
      <c r="F483" s="50" t="s">
        <v>59</v>
      </c>
    </row>
    <row r="484" spans="2:6" x14ac:dyDescent="0.25">
      <c r="B484" s="11" t="s">
        <v>257</v>
      </c>
      <c r="C484" s="46">
        <v>63.142434782608696</v>
      </c>
      <c r="D484" s="45">
        <v>16.880144927536232</v>
      </c>
      <c r="E484" s="46">
        <v>0.70652173913043481</v>
      </c>
      <c r="F484" s="47" t="s">
        <v>59</v>
      </c>
    </row>
    <row r="485" spans="2:6" x14ac:dyDescent="0.25">
      <c r="B485" s="11" t="s">
        <v>158</v>
      </c>
      <c r="C485" s="46">
        <v>27.92745942028985</v>
      </c>
      <c r="D485" s="45">
        <v>5.9620289855072475</v>
      </c>
      <c r="E485" s="46">
        <v>1.2246376811594204</v>
      </c>
      <c r="F485" s="47">
        <v>0.4366666666666667</v>
      </c>
    </row>
    <row r="486" spans="2:6" x14ac:dyDescent="0.25">
      <c r="B486" s="11" t="s">
        <v>159</v>
      </c>
      <c r="C486" s="46">
        <v>21.285881159420292</v>
      </c>
      <c r="D486" s="45">
        <v>4.8926086956521777</v>
      </c>
      <c r="E486" s="46">
        <v>1.0507246376811594</v>
      </c>
      <c r="F486" s="47">
        <v>0.15</v>
      </c>
    </row>
    <row r="487" spans="2:6" x14ac:dyDescent="0.25">
      <c r="B487" s="11" t="s">
        <v>160</v>
      </c>
      <c r="C487" s="46">
        <v>23.281363768116009</v>
      </c>
      <c r="D487" s="45">
        <v>5.4668115942029107</v>
      </c>
      <c r="E487" s="46">
        <v>1.0398550724637681</v>
      </c>
      <c r="F487" s="47">
        <v>0.1466666666666667</v>
      </c>
    </row>
    <row r="488" spans="2:6" x14ac:dyDescent="0.25">
      <c r="B488" s="11" t="s">
        <v>258</v>
      </c>
      <c r="C488" s="48">
        <v>88.473527666866801</v>
      </c>
      <c r="D488" s="45">
        <v>22.447916666666668</v>
      </c>
      <c r="E488" s="48">
        <v>1.4854166666666666</v>
      </c>
      <c r="F488" s="49">
        <v>0.31900000000000001</v>
      </c>
    </row>
    <row r="489" spans="2:6" x14ac:dyDescent="0.25">
      <c r="B489" s="11" t="s">
        <v>592</v>
      </c>
      <c r="C489" s="48">
        <v>174.36990200000002</v>
      </c>
      <c r="D489" s="45">
        <v>43.917633333333335</v>
      </c>
      <c r="E489" s="48">
        <v>2.9803666666666659</v>
      </c>
      <c r="F489" s="49">
        <v>0.747</v>
      </c>
    </row>
    <row r="490" spans="2:6" x14ac:dyDescent="0.25">
      <c r="B490" s="11" t="s">
        <v>321</v>
      </c>
      <c r="C490" s="48">
        <v>191.55914112758637</v>
      </c>
      <c r="D490" s="45">
        <v>0</v>
      </c>
      <c r="E490" s="48">
        <v>36.450000000000003</v>
      </c>
      <c r="F490" s="49">
        <v>3.9820000000000007</v>
      </c>
    </row>
    <row r="491" spans="2:6" x14ac:dyDescent="0.25">
      <c r="B491" s="11" t="s">
        <v>322</v>
      </c>
      <c r="C491" s="44">
        <v>91.083233333333325</v>
      </c>
      <c r="D491" s="45">
        <v>0</v>
      </c>
      <c r="E491" s="46">
        <v>18.556666666666668</v>
      </c>
      <c r="F491" s="55">
        <v>1.3133333333333335</v>
      </c>
    </row>
    <row r="492" spans="2:6" x14ac:dyDescent="0.25">
      <c r="B492" s="11" t="s">
        <v>323</v>
      </c>
      <c r="C492" s="48">
        <v>152.19008833333334</v>
      </c>
      <c r="D492" s="45">
        <v>0</v>
      </c>
      <c r="E492" s="48">
        <v>30.795833333333334</v>
      </c>
      <c r="F492" s="49">
        <v>2.294</v>
      </c>
    </row>
    <row r="493" spans="2:6" x14ac:dyDescent="0.25">
      <c r="B493" s="13" t="s">
        <v>78</v>
      </c>
      <c r="C493" s="42">
        <v>448.33426184719798</v>
      </c>
      <c r="D493" s="42">
        <v>70.312583333333336</v>
      </c>
      <c r="E493" s="42">
        <v>9.9270833333333357</v>
      </c>
      <c r="F493" s="43">
        <v>15.940999999999997</v>
      </c>
    </row>
    <row r="494" spans="2:6" x14ac:dyDescent="0.25">
      <c r="B494" s="11" t="s">
        <v>259</v>
      </c>
      <c r="C494" s="48">
        <v>41.415529999999968</v>
      </c>
      <c r="D494" s="45">
        <v>10.24416666666666</v>
      </c>
      <c r="E494" s="48">
        <v>0.92916666666666647</v>
      </c>
      <c r="F494" s="49">
        <v>0.16900000000000001</v>
      </c>
    </row>
    <row r="495" spans="2:6" x14ac:dyDescent="0.25">
      <c r="B495" s="13" t="s">
        <v>260</v>
      </c>
      <c r="C495" s="42">
        <v>19.105459502359221</v>
      </c>
      <c r="D495" s="42">
        <v>4.7585833333333305</v>
      </c>
      <c r="E495" s="42">
        <v>0.28541666666666665</v>
      </c>
      <c r="F495" s="43">
        <v>0.12133333333333333</v>
      </c>
    </row>
    <row r="496" spans="2:6" x14ac:dyDescent="0.25">
      <c r="B496" s="11" t="s">
        <v>79</v>
      </c>
      <c r="C496" s="48">
        <v>102.74116666666669</v>
      </c>
      <c r="D496" s="45">
        <v>23.311666666666667</v>
      </c>
      <c r="E496" s="48">
        <v>2.291666666666667</v>
      </c>
      <c r="F496" s="49">
        <v>0.30333333333333329</v>
      </c>
    </row>
    <row r="497" spans="2:6" x14ac:dyDescent="0.25">
      <c r="B497" s="11" t="s">
        <v>161</v>
      </c>
      <c r="C497" s="46">
        <v>351.2267333333333</v>
      </c>
      <c r="D497" s="45">
        <v>86.773333333333326</v>
      </c>
      <c r="E497" s="46">
        <v>0.43</v>
      </c>
      <c r="F497" s="47" t="s">
        <v>59</v>
      </c>
    </row>
    <row r="498" spans="2:6" x14ac:dyDescent="0.25">
      <c r="B498" s="11" t="s">
        <v>437</v>
      </c>
      <c r="C498" s="48">
        <v>164.11533659299215</v>
      </c>
      <c r="D498" s="45">
        <v>0</v>
      </c>
      <c r="E498" s="48">
        <v>21.5</v>
      </c>
      <c r="F498" s="48">
        <v>8.0166666666666657</v>
      </c>
    </row>
    <row r="499" spans="2:6" x14ac:dyDescent="0.25">
      <c r="B499" s="13" t="s">
        <v>438</v>
      </c>
      <c r="C499" s="42">
        <v>311.1690453348557</v>
      </c>
      <c r="D499" s="42">
        <v>0</v>
      </c>
      <c r="E499" s="42">
        <v>33.747916666666669</v>
      </c>
      <c r="F499" s="43">
        <v>18.521666666666665</v>
      </c>
    </row>
    <row r="500" spans="2:6" ht="15" customHeight="1" x14ac:dyDescent="0.25">
      <c r="B500" s="11" t="s">
        <v>439</v>
      </c>
      <c r="C500" s="48">
        <v>280.08403490277129</v>
      </c>
      <c r="D500" s="45">
        <v>0</v>
      </c>
      <c r="E500" s="48">
        <v>28.889583333333331</v>
      </c>
      <c r="F500" s="48">
        <v>17.375333333333334</v>
      </c>
    </row>
    <row r="501" spans="2:6" x14ac:dyDescent="0.25">
      <c r="B501" s="11" t="s">
        <v>440</v>
      </c>
      <c r="C501" s="48">
        <v>402.16844745083654</v>
      </c>
      <c r="D501" s="45">
        <v>0</v>
      </c>
      <c r="E501" s="48">
        <v>30.22291666666667</v>
      </c>
      <c r="F501" s="48">
        <v>30.279</v>
      </c>
    </row>
    <row r="502" spans="2:6" x14ac:dyDescent="0.25">
      <c r="B502" s="11" t="s">
        <v>441</v>
      </c>
      <c r="C502" s="48">
        <v>255.60634206136066</v>
      </c>
      <c r="D502" s="45">
        <v>0</v>
      </c>
      <c r="E502" s="48">
        <v>18</v>
      </c>
      <c r="F502" s="48">
        <v>19.816666666666666</v>
      </c>
    </row>
    <row r="503" spans="2:6" x14ac:dyDescent="0.25">
      <c r="B503" s="11" t="s">
        <v>442</v>
      </c>
      <c r="C503" s="48">
        <v>210.2346655796369</v>
      </c>
      <c r="D503" s="45">
        <v>0</v>
      </c>
      <c r="E503" s="48">
        <v>35.725000000000001</v>
      </c>
      <c r="F503" s="48">
        <v>6.3956666666666671</v>
      </c>
    </row>
    <row r="504" spans="2:6" x14ac:dyDescent="0.25">
      <c r="B504" s="11" t="s">
        <v>443</v>
      </c>
      <c r="C504" s="48">
        <v>175.62519525011379</v>
      </c>
      <c r="D504" s="45">
        <v>0</v>
      </c>
      <c r="E504" s="48">
        <v>22.604166666666668</v>
      </c>
      <c r="F504" s="48">
        <v>8.77</v>
      </c>
    </row>
    <row r="505" spans="2:6" x14ac:dyDescent="0.25">
      <c r="B505" s="11" t="s">
        <v>444</v>
      </c>
      <c r="C505" s="48">
        <v>258.49175833333334</v>
      </c>
      <c r="D505" s="45">
        <v>0</v>
      </c>
      <c r="E505" s="48">
        <v>18.520833333333332</v>
      </c>
      <c r="F505" s="48">
        <v>19.89</v>
      </c>
    </row>
    <row r="506" spans="2:6" x14ac:dyDescent="0.25">
      <c r="B506" s="11" t="s">
        <v>445</v>
      </c>
      <c r="C506" s="48">
        <v>262.25960666666663</v>
      </c>
      <c r="D506" s="45">
        <v>0</v>
      </c>
      <c r="E506" s="48">
        <v>32.133333333333333</v>
      </c>
      <c r="F506" s="48">
        <v>13.863666666666667</v>
      </c>
    </row>
    <row r="507" spans="2:6" x14ac:dyDescent="0.25">
      <c r="B507" s="11" t="s">
        <v>446</v>
      </c>
      <c r="C507" s="48">
        <v>186.05574999999999</v>
      </c>
      <c r="D507" s="45">
        <v>0</v>
      </c>
      <c r="E507" s="48">
        <v>20.125</v>
      </c>
      <c r="F507" s="48">
        <v>11.1</v>
      </c>
    </row>
    <row r="508" spans="2:6" x14ac:dyDescent="0.25">
      <c r="B508" s="11" t="s">
        <v>447</v>
      </c>
      <c r="C508" s="48">
        <v>377.41525749999994</v>
      </c>
      <c r="D508" s="45">
        <v>0</v>
      </c>
      <c r="E508" s="48">
        <v>15.581250000000001</v>
      </c>
      <c r="F508" s="48">
        <v>34.466000000000001</v>
      </c>
    </row>
    <row r="509" spans="2:6" x14ac:dyDescent="0.25">
      <c r="B509" s="11" t="s">
        <v>324</v>
      </c>
      <c r="C509" s="44">
        <v>93.024566666666658</v>
      </c>
      <c r="D509" s="45">
        <v>0</v>
      </c>
      <c r="E509" s="46">
        <v>20.49</v>
      </c>
      <c r="F509" s="55">
        <v>0.61333333333333329</v>
      </c>
    </row>
    <row r="510" spans="2:6" x14ac:dyDescent="0.25">
      <c r="B510" s="13" t="s">
        <v>448</v>
      </c>
      <c r="C510" s="42">
        <v>127.84921266563737</v>
      </c>
      <c r="D510" s="42">
        <v>1.3975</v>
      </c>
      <c r="E510" s="42">
        <v>14.370833333333334</v>
      </c>
      <c r="F510" s="43">
        <v>6.7713333333333336</v>
      </c>
    </row>
    <row r="511" spans="2:6" x14ac:dyDescent="0.25">
      <c r="B511" s="13" t="s">
        <v>449</v>
      </c>
      <c r="C511" s="42">
        <v>93.743280720869706</v>
      </c>
      <c r="D511" s="42">
        <v>2.1456666666666697</v>
      </c>
      <c r="E511" s="42">
        <v>14.291666666666666</v>
      </c>
      <c r="F511" s="43">
        <v>2.7066666666666666</v>
      </c>
    </row>
    <row r="512" spans="2:6" x14ac:dyDescent="0.25">
      <c r="B512" s="15" t="s">
        <v>593</v>
      </c>
      <c r="C512" s="42">
        <v>218.53388087660073</v>
      </c>
      <c r="D512" s="42">
        <v>29.569416666666662</v>
      </c>
      <c r="E512" s="42">
        <v>2.5229166666666667</v>
      </c>
      <c r="F512" s="43">
        <v>12.761666666666668</v>
      </c>
    </row>
    <row r="513" spans="2:6" x14ac:dyDescent="0.25">
      <c r="B513" s="11" t="s">
        <v>469</v>
      </c>
      <c r="C513" s="48">
        <v>264.27312799999993</v>
      </c>
      <c r="D513" s="45">
        <v>3.2403133333333329</v>
      </c>
      <c r="E513" s="48">
        <v>17.411020000000004</v>
      </c>
      <c r="F513" s="49">
        <v>20.180666666666667</v>
      </c>
    </row>
    <row r="514" spans="2:6" x14ac:dyDescent="0.25">
      <c r="B514" s="15" t="s">
        <v>470</v>
      </c>
      <c r="C514" s="42">
        <v>320.72181773325985</v>
      </c>
      <c r="D514" s="42">
        <v>3.5729596195220865</v>
      </c>
      <c r="E514" s="42">
        <v>21.211373713811241</v>
      </c>
      <c r="F514" s="43">
        <v>24.61</v>
      </c>
    </row>
    <row r="515" spans="2:6" x14ac:dyDescent="0.25">
      <c r="B515" s="13" t="s">
        <v>471</v>
      </c>
      <c r="C515" s="42">
        <v>329.8707184208871</v>
      </c>
      <c r="D515" s="42">
        <v>3.0493329270680736</v>
      </c>
      <c r="E515" s="42">
        <v>22.649000406265259</v>
      </c>
      <c r="F515" s="43">
        <v>25.183000000000003</v>
      </c>
    </row>
    <row r="516" spans="2:6" x14ac:dyDescent="0.25">
      <c r="B516" s="11" t="s">
        <v>472</v>
      </c>
      <c r="C516" s="48">
        <v>452.96375533333332</v>
      </c>
      <c r="D516" s="45">
        <v>1.6607199999999995</v>
      </c>
      <c r="E516" s="48">
        <v>35.553613333333331</v>
      </c>
      <c r="F516" s="49">
        <v>33.529333333333334</v>
      </c>
    </row>
    <row r="517" spans="2:6" x14ac:dyDescent="0.25">
      <c r="B517" s="11" t="s">
        <v>473</v>
      </c>
      <c r="C517" s="48">
        <v>303.07980333333325</v>
      </c>
      <c r="D517" s="45">
        <v>5.6763333333333303</v>
      </c>
      <c r="E517" s="48">
        <v>9.3573333333333331</v>
      </c>
      <c r="F517" s="49">
        <v>27.435333333333332</v>
      </c>
    </row>
    <row r="518" spans="2:6" x14ac:dyDescent="0.25">
      <c r="B518" s="11" t="s">
        <v>474</v>
      </c>
      <c r="C518" s="48">
        <v>121.105954</v>
      </c>
      <c r="D518" s="45">
        <v>18.46200666666666</v>
      </c>
      <c r="E518" s="48">
        <v>5.7866600000000004</v>
      </c>
      <c r="F518" s="49">
        <v>2.8383333333333334</v>
      </c>
    </row>
    <row r="519" spans="2:6" x14ac:dyDescent="0.25">
      <c r="B519" s="13" t="s">
        <v>475</v>
      </c>
      <c r="C519" s="42">
        <v>359.88046240505474</v>
      </c>
      <c r="D519" s="42">
        <v>1.8785729268391926</v>
      </c>
      <c r="E519" s="42">
        <v>22.661760406494142</v>
      </c>
      <c r="F519" s="43">
        <v>29.106333333333335</v>
      </c>
    </row>
    <row r="520" spans="2:6" x14ac:dyDescent="0.25">
      <c r="B520" s="11" t="s">
        <v>476</v>
      </c>
      <c r="C520" s="48">
        <v>256.57814866666666</v>
      </c>
      <c r="D520" s="45">
        <v>2.4324533333333336</v>
      </c>
      <c r="E520" s="48">
        <v>9.6295466666666663</v>
      </c>
      <c r="F520" s="49">
        <v>23.441000000000003</v>
      </c>
    </row>
    <row r="521" spans="2:6" x14ac:dyDescent="0.25">
      <c r="B521" s="11" t="s">
        <v>477</v>
      </c>
      <c r="C521" s="48">
        <v>139.73177999999996</v>
      </c>
      <c r="D521" s="45">
        <v>3.7861666666666673</v>
      </c>
      <c r="E521" s="48">
        <v>12.6005</v>
      </c>
      <c r="F521" s="49">
        <v>8.1086666666666662</v>
      </c>
    </row>
    <row r="522" spans="2:6" x14ac:dyDescent="0.25">
      <c r="B522" s="13" t="s">
        <v>162</v>
      </c>
      <c r="C522" s="42">
        <v>29.939262150069077</v>
      </c>
      <c r="D522" s="42">
        <v>6.3739166666666662</v>
      </c>
      <c r="E522" s="42">
        <v>1.91875</v>
      </c>
      <c r="F522" s="43">
        <v>0.29899999999999999</v>
      </c>
    </row>
    <row r="523" spans="2:6" x14ac:dyDescent="0.25">
      <c r="B523" s="13" t="s">
        <v>450</v>
      </c>
      <c r="C523" s="42">
        <v>136.22887614158785</v>
      </c>
      <c r="D523" s="42">
        <v>12.86125</v>
      </c>
      <c r="E523" s="42">
        <v>14.59375</v>
      </c>
      <c r="F523" s="43">
        <v>2.6763333333333335</v>
      </c>
    </row>
    <row r="524" spans="2:6" x14ac:dyDescent="0.25">
      <c r="B524" s="12" t="s">
        <v>451</v>
      </c>
      <c r="C524" s="42">
        <v>109.49066929475465</v>
      </c>
      <c r="D524" s="42">
        <v>10.774166666666666</v>
      </c>
      <c r="E524" s="42">
        <v>12.354166666666666</v>
      </c>
      <c r="F524" s="52">
        <v>1.6676666666666666</v>
      </c>
    </row>
    <row r="525" spans="2:6" x14ac:dyDescent="0.25">
      <c r="B525" s="13" t="s">
        <v>452</v>
      </c>
      <c r="C525" s="42">
        <v>253.83130886964</v>
      </c>
      <c r="D525" s="42">
        <v>12.337416666666657</v>
      </c>
      <c r="E525" s="42">
        <v>14.889583333333334</v>
      </c>
      <c r="F525" s="43">
        <v>15.798999999999999</v>
      </c>
    </row>
    <row r="526" spans="2:6" x14ac:dyDescent="0.25">
      <c r="B526" s="13" t="s">
        <v>543</v>
      </c>
      <c r="C526" s="42">
        <v>86.349230299591994</v>
      </c>
      <c r="D526" s="42">
        <v>6.6440833333333238</v>
      </c>
      <c r="E526" s="42">
        <v>8.5562500000000004</v>
      </c>
      <c r="F526" s="43">
        <v>2.6720000000000002</v>
      </c>
    </row>
    <row r="527" spans="2:6" x14ac:dyDescent="0.25">
      <c r="B527" s="15" t="s">
        <v>516</v>
      </c>
      <c r="C527" s="42">
        <v>411.34872157084942</v>
      </c>
      <c r="D527" s="42">
        <v>46.298833333333334</v>
      </c>
      <c r="E527" s="42">
        <v>4.7374999999999998</v>
      </c>
      <c r="F527" s="43">
        <v>24.425000000000001</v>
      </c>
    </row>
    <row r="528" spans="2:6" x14ac:dyDescent="0.25">
      <c r="B528" s="11" t="s">
        <v>163</v>
      </c>
      <c r="C528" s="46">
        <v>13.738126086956488</v>
      </c>
      <c r="D528" s="45">
        <v>2.7253623188405807</v>
      </c>
      <c r="E528" s="46">
        <v>1.3913043478260869</v>
      </c>
      <c r="F528" s="47">
        <v>7.3333333333333348E-2</v>
      </c>
    </row>
    <row r="529" spans="2:6" ht="15" customHeight="1" x14ac:dyDescent="0.25">
      <c r="B529" s="15" t="s">
        <v>517</v>
      </c>
      <c r="C529" s="42">
        <v>351.95812210154531</v>
      </c>
      <c r="D529" s="42">
        <v>90.792416666666668</v>
      </c>
      <c r="E529" s="42">
        <v>0.98958333333333326</v>
      </c>
      <c r="F529" s="43">
        <v>7.0666666666666669E-2</v>
      </c>
    </row>
    <row r="530" spans="2:6" x14ac:dyDescent="0.25">
      <c r="B530" s="11" t="s">
        <v>486</v>
      </c>
      <c r="C530" s="48">
        <v>30.779399999999999</v>
      </c>
      <c r="D530" s="45">
        <v>7.9533333333333394</v>
      </c>
      <c r="E530" s="48">
        <v>0</v>
      </c>
      <c r="F530" s="48">
        <v>0</v>
      </c>
    </row>
    <row r="531" spans="2:6" x14ac:dyDescent="0.25">
      <c r="B531" s="11" t="s">
        <v>487</v>
      </c>
      <c r="C531" s="48">
        <v>33.514200000000045</v>
      </c>
      <c r="D531" s="45">
        <v>8.6600000000000108</v>
      </c>
      <c r="E531" s="48">
        <v>0</v>
      </c>
      <c r="F531" s="48">
        <v>0</v>
      </c>
    </row>
    <row r="532" spans="2:6" x14ac:dyDescent="0.25">
      <c r="B532" s="11" t="s">
        <v>488</v>
      </c>
      <c r="C532" s="48">
        <v>38.700000000000003</v>
      </c>
      <c r="D532" s="45">
        <v>10</v>
      </c>
      <c r="E532" s="48">
        <v>0</v>
      </c>
      <c r="F532" s="48">
        <v>0</v>
      </c>
    </row>
    <row r="533" spans="2:6" x14ac:dyDescent="0.25">
      <c r="B533" s="11" t="s">
        <v>489</v>
      </c>
      <c r="C533" s="48">
        <v>45.627300000000027</v>
      </c>
      <c r="D533" s="45">
        <v>11.79</v>
      </c>
      <c r="E533" s="48">
        <v>0</v>
      </c>
      <c r="F533" s="48">
        <v>0</v>
      </c>
    </row>
    <row r="534" spans="2:6" x14ac:dyDescent="0.25">
      <c r="B534" s="11" t="s">
        <v>490</v>
      </c>
      <c r="C534" s="48">
        <v>39.719100000000012</v>
      </c>
      <c r="D534" s="45">
        <v>10.263333333333335</v>
      </c>
      <c r="E534" s="48">
        <v>0</v>
      </c>
      <c r="F534" s="48">
        <v>0</v>
      </c>
    </row>
    <row r="535" spans="2:6" x14ac:dyDescent="0.25">
      <c r="B535" s="11" t="s">
        <v>164</v>
      </c>
      <c r="C535" s="46">
        <v>17.118802898550712</v>
      </c>
      <c r="D535" s="45">
        <v>3.8598550724637692</v>
      </c>
      <c r="E535" s="46">
        <v>0.87681159420289856</v>
      </c>
      <c r="F535" s="47">
        <v>0.14333333333333334</v>
      </c>
    </row>
    <row r="536" spans="2:6" x14ac:dyDescent="0.25">
      <c r="B536" s="17" t="s">
        <v>165</v>
      </c>
      <c r="C536" s="42">
        <v>30.907502954324087</v>
      </c>
      <c r="D536" s="42">
        <v>7.2040000000000006</v>
      </c>
      <c r="E536" s="42">
        <v>1.908333333333333</v>
      </c>
      <c r="F536" s="52">
        <v>6.3666666666666663E-2</v>
      </c>
    </row>
    <row r="537" spans="2:6" x14ac:dyDescent="0.25">
      <c r="B537" s="17" t="s">
        <v>166</v>
      </c>
      <c r="C537" s="42">
        <v>41.773525289714343</v>
      </c>
      <c r="D537" s="42">
        <v>7.561583333333334</v>
      </c>
      <c r="E537" s="42">
        <v>1.8020833333333333</v>
      </c>
      <c r="F537" s="52">
        <v>1.2403333333333333</v>
      </c>
    </row>
    <row r="538" spans="2:6" x14ac:dyDescent="0.25">
      <c r="B538" s="16" t="s">
        <v>261</v>
      </c>
      <c r="C538" s="48">
        <v>55.739000000000011</v>
      </c>
      <c r="D538" s="45">
        <v>15.105833333333335</v>
      </c>
      <c r="E538" s="45">
        <v>0.40416666666666667</v>
      </c>
      <c r="F538" s="50" t="s">
        <v>59</v>
      </c>
    </row>
    <row r="539" spans="2:6" x14ac:dyDescent="0.25">
      <c r="B539" s="17" t="s">
        <v>167</v>
      </c>
      <c r="C539" s="42">
        <v>13.133256607294062</v>
      </c>
      <c r="D539" s="42">
        <v>2.2196666666666607</v>
      </c>
      <c r="E539" s="42">
        <v>1.7666666666666664</v>
      </c>
      <c r="F539" s="52">
        <v>0.10733333333333334</v>
      </c>
    </row>
    <row r="540" spans="2:6" x14ac:dyDescent="0.25">
      <c r="B540" s="12" t="s">
        <v>544</v>
      </c>
      <c r="C540" s="42">
        <v>96.103588398456552</v>
      </c>
      <c r="D540" s="42">
        <v>8.9239999999999942</v>
      </c>
      <c r="E540" s="42">
        <v>1.05</v>
      </c>
      <c r="F540" s="52">
        <v>7.0390000000000006</v>
      </c>
    </row>
    <row r="541" spans="2:6" x14ac:dyDescent="0.25">
      <c r="B541" s="12" t="s">
        <v>545</v>
      </c>
      <c r="C541" s="42">
        <v>35.408104298472409</v>
      </c>
      <c r="D541" s="42">
        <v>7.0890833333333347</v>
      </c>
      <c r="E541" s="42">
        <v>2.0062500000000001</v>
      </c>
      <c r="F541" s="52">
        <v>0.3116666666666667</v>
      </c>
    </row>
    <row r="542" spans="2:6" x14ac:dyDescent="0.25">
      <c r="B542" s="13" t="s">
        <v>453</v>
      </c>
      <c r="C542" s="42">
        <v>397.8425065349341</v>
      </c>
      <c r="D542" s="42">
        <v>2.9062500000000098</v>
      </c>
      <c r="E542" s="42">
        <v>25.810416666666665</v>
      </c>
      <c r="F542" s="43">
        <v>30.641333333333336</v>
      </c>
    </row>
    <row r="543" spans="2:6" ht="15" customHeight="1" x14ac:dyDescent="0.25">
      <c r="B543" s="13" t="s">
        <v>325</v>
      </c>
      <c r="C543" s="42">
        <v>228.73177513531843</v>
      </c>
      <c r="D543" s="42">
        <v>0</v>
      </c>
      <c r="E543" s="42">
        <v>23.918749999999999</v>
      </c>
      <c r="F543" s="43">
        <v>14.035333333333334</v>
      </c>
    </row>
    <row r="544" spans="2:6" x14ac:dyDescent="0.25">
      <c r="B544" s="13" t="s">
        <v>326</v>
      </c>
      <c r="C544" s="42">
        <v>169.78157991055645</v>
      </c>
      <c r="D544" s="42">
        <v>0</v>
      </c>
      <c r="E544" s="42">
        <v>19.252083333333335</v>
      </c>
      <c r="F544" s="43">
        <v>9.7089999999999979</v>
      </c>
    </row>
    <row r="545" spans="2:6" x14ac:dyDescent="0.25">
      <c r="B545" s="13" t="s">
        <v>327</v>
      </c>
      <c r="C545" s="42">
        <v>242.7065694870949</v>
      </c>
      <c r="D545" s="42">
        <v>0</v>
      </c>
      <c r="E545" s="42">
        <v>26.141666666666669</v>
      </c>
      <c r="F545" s="43">
        <v>14.532333333333334</v>
      </c>
    </row>
    <row r="546" spans="2:6" x14ac:dyDescent="0.25">
      <c r="B546" s="13" t="s">
        <v>546</v>
      </c>
      <c r="C546" s="42">
        <v>147.86459613402681</v>
      </c>
      <c r="D546" s="42">
        <v>4.568999999999992</v>
      </c>
      <c r="E546" s="42">
        <v>13.925000000000001</v>
      </c>
      <c r="F546" s="43">
        <v>7.8406666666666665</v>
      </c>
    </row>
    <row r="547" spans="2:6" x14ac:dyDescent="0.25">
      <c r="B547" s="11" t="s">
        <v>168</v>
      </c>
      <c r="C547" s="46">
        <v>33.424111594202884</v>
      </c>
      <c r="D547" s="45">
        <v>5.7060869565217347</v>
      </c>
      <c r="E547" s="46">
        <v>3.2572463768115942</v>
      </c>
      <c r="F547" s="46">
        <v>0.61</v>
      </c>
    </row>
    <row r="548" spans="2:6" x14ac:dyDescent="0.25">
      <c r="B548" s="17" t="s">
        <v>547</v>
      </c>
      <c r="C548" s="42">
        <v>122.98185821243132</v>
      </c>
      <c r="D548" s="42">
        <v>1.09408333333334</v>
      </c>
      <c r="E548" s="42">
        <v>18.47291666666667</v>
      </c>
      <c r="F548" s="52">
        <v>4.42</v>
      </c>
    </row>
    <row r="549" spans="2:6" x14ac:dyDescent="0.25">
      <c r="B549" s="11" t="s">
        <v>328</v>
      </c>
      <c r="C549" s="48">
        <v>164.3507883333333</v>
      </c>
      <c r="D549" s="45">
        <v>0</v>
      </c>
      <c r="E549" s="48">
        <v>32.179166666666667</v>
      </c>
      <c r="F549" s="49">
        <v>2.9873333333333334</v>
      </c>
    </row>
    <row r="550" spans="2:6" x14ac:dyDescent="0.25">
      <c r="B550" s="11" t="s">
        <v>329</v>
      </c>
      <c r="C550" s="48">
        <v>284.98100487124918</v>
      </c>
      <c r="D550" s="45">
        <v>0</v>
      </c>
      <c r="E550" s="48">
        <v>15.939583333333335</v>
      </c>
      <c r="F550" s="49">
        <v>24.048666666666666</v>
      </c>
    </row>
    <row r="551" spans="2:6" ht="15" customHeight="1" x14ac:dyDescent="0.25">
      <c r="B551" s="11" t="s">
        <v>330</v>
      </c>
      <c r="C551" s="48">
        <v>257.04070000000002</v>
      </c>
      <c r="D551" s="45">
        <v>0</v>
      </c>
      <c r="E551" s="48">
        <v>33.38333333333334</v>
      </c>
      <c r="F551" s="49">
        <v>12.693333333333333</v>
      </c>
    </row>
    <row r="552" spans="2:6" x14ac:dyDescent="0.25">
      <c r="B552" s="11" t="s">
        <v>331</v>
      </c>
      <c r="C552" s="44">
        <v>113.90036666666666</v>
      </c>
      <c r="D552" s="45">
        <v>0</v>
      </c>
      <c r="E552" s="46">
        <v>21.076666666666668</v>
      </c>
      <c r="F552" s="55">
        <v>2.65</v>
      </c>
    </row>
    <row r="553" spans="2:6" x14ac:dyDescent="0.25">
      <c r="B553" s="11" t="s">
        <v>169</v>
      </c>
      <c r="C553" s="46">
        <v>56.533772463768145</v>
      </c>
      <c r="D553" s="45">
        <v>12.669710144927544</v>
      </c>
      <c r="E553" s="46">
        <v>3.4202898550724634</v>
      </c>
      <c r="F553" s="47">
        <v>0.35333333333333333</v>
      </c>
    </row>
    <row r="554" spans="2:6" x14ac:dyDescent="0.25">
      <c r="B554" s="11" t="s">
        <v>170</v>
      </c>
      <c r="C554" s="48">
        <v>30.397934166666644</v>
      </c>
      <c r="D554" s="45">
        <v>4.9467499999999989</v>
      </c>
      <c r="E554" s="48">
        <v>2.6729166666666666</v>
      </c>
      <c r="F554" s="48">
        <v>0.74266666666666659</v>
      </c>
    </row>
    <row r="555" spans="2:6" x14ac:dyDescent="0.25">
      <c r="B555" s="11" t="s">
        <v>523</v>
      </c>
      <c r="C555" s="48">
        <v>60.927749875386588</v>
      </c>
      <c r="D555" s="45">
        <v>11.647500000000001</v>
      </c>
      <c r="E555" s="48">
        <v>3.3125</v>
      </c>
      <c r="F555" s="49">
        <v>0.32666666666666666</v>
      </c>
    </row>
    <row r="556" spans="2:6" x14ac:dyDescent="0.25">
      <c r="B556" s="11" t="s">
        <v>579</v>
      </c>
      <c r="C556" s="48">
        <v>39.104855275350758</v>
      </c>
      <c r="D556" s="45">
        <v>4.2752633333333421</v>
      </c>
      <c r="E556" s="48">
        <v>2.3810700159072873</v>
      </c>
      <c r="F556" s="49">
        <v>1.6060000000000001</v>
      </c>
    </row>
    <row r="557" spans="2:6" x14ac:dyDescent="0.25">
      <c r="B557" s="11" t="s">
        <v>580</v>
      </c>
      <c r="C557" s="48">
        <v>458.89572943786771</v>
      </c>
      <c r="D557" s="45">
        <v>28.482833333333335</v>
      </c>
      <c r="E557" s="48">
        <v>35.687500238418579</v>
      </c>
      <c r="F557" s="49">
        <v>26.180999999999997</v>
      </c>
    </row>
    <row r="558" spans="2:6" x14ac:dyDescent="0.25">
      <c r="B558" s="11" t="s">
        <v>578</v>
      </c>
      <c r="C558" s="48">
        <v>403.95584581039901</v>
      </c>
      <c r="D558" s="45">
        <v>38.439899759292608</v>
      </c>
      <c r="E558" s="48">
        <v>36.030100240707398</v>
      </c>
      <c r="F558" s="49">
        <v>14.633333333333333</v>
      </c>
    </row>
    <row r="559" spans="2:6" x14ac:dyDescent="0.25">
      <c r="B559" s="11" t="s">
        <v>581</v>
      </c>
      <c r="C559" s="48">
        <v>64.48509407389021</v>
      </c>
      <c r="D559" s="45">
        <v>2.1268233333333328</v>
      </c>
      <c r="E559" s="48">
        <v>6.5531767104466754</v>
      </c>
      <c r="F559" s="49">
        <v>3.9533333333333331</v>
      </c>
    </row>
    <row r="560" spans="2:6" x14ac:dyDescent="0.25">
      <c r="B560" s="17" t="s">
        <v>548</v>
      </c>
      <c r="C560" s="42">
        <v>57.453476688480578</v>
      </c>
      <c r="D560" s="42">
        <v>10.581003360112511</v>
      </c>
      <c r="E560" s="42">
        <v>2.0463299732208249</v>
      </c>
      <c r="F560" s="52">
        <v>1.208</v>
      </c>
    </row>
    <row r="561" spans="2:6" x14ac:dyDescent="0.25">
      <c r="B561" s="17" t="s">
        <v>549</v>
      </c>
      <c r="C561" s="42">
        <v>46.889177151203157</v>
      </c>
      <c r="D561" s="42">
        <v>3.39</v>
      </c>
      <c r="E561" s="42">
        <v>6.9583333333333348</v>
      </c>
      <c r="F561" s="52">
        <v>0.35966666666666663</v>
      </c>
    </row>
    <row r="562" spans="2:6" x14ac:dyDescent="0.25">
      <c r="B562" s="11" t="s">
        <v>171</v>
      </c>
      <c r="C562" s="48">
        <v>34.208918333333315</v>
      </c>
      <c r="D562" s="45">
        <v>5.4304999999999906</v>
      </c>
      <c r="E562" s="48">
        <v>2.8958333333333335</v>
      </c>
      <c r="F562" s="49">
        <v>0.92666666666666675</v>
      </c>
    </row>
    <row r="563" spans="2:6" x14ac:dyDescent="0.25">
      <c r="B563" s="11" t="s">
        <v>262</v>
      </c>
      <c r="C563" s="48">
        <v>275.69564269441366</v>
      </c>
      <c r="D563" s="45">
        <v>72.531750000000002</v>
      </c>
      <c r="E563" s="48">
        <v>3.2062499999999998</v>
      </c>
      <c r="F563" s="49">
        <v>0.45500000000000002</v>
      </c>
    </row>
    <row r="564" spans="2:6" x14ac:dyDescent="0.25">
      <c r="B564" s="11" t="s">
        <v>263</v>
      </c>
      <c r="C564" s="46">
        <v>37.830599999999947</v>
      </c>
      <c r="D564" s="45">
        <v>9.6099999999999905</v>
      </c>
      <c r="E564" s="46">
        <v>0.84782608695652184</v>
      </c>
      <c r="F564" s="47">
        <v>7.3333333333333348E-2</v>
      </c>
    </row>
    <row r="565" spans="2:6" x14ac:dyDescent="0.25">
      <c r="B565" s="11" t="s">
        <v>264</v>
      </c>
      <c r="C565" s="46">
        <v>36.108799999999988</v>
      </c>
      <c r="D565" s="45">
        <v>8.8000000000000007</v>
      </c>
      <c r="E565" s="46">
        <v>0.52173913043478259</v>
      </c>
      <c r="F565" s="47" t="s">
        <v>59</v>
      </c>
    </row>
    <row r="566" spans="2:6" x14ac:dyDescent="0.25">
      <c r="B566" s="17" t="s">
        <v>550</v>
      </c>
      <c r="C566" s="42">
        <v>347.82655625782411</v>
      </c>
      <c r="D566" s="42">
        <v>63.591749999999998</v>
      </c>
      <c r="E566" s="42">
        <v>8.958333333333332E-2</v>
      </c>
      <c r="F566" s="52">
        <v>10.908333333333333</v>
      </c>
    </row>
    <row r="567" spans="2:6" x14ac:dyDescent="0.25">
      <c r="B567" s="11" t="s">
        <v>524</v>
      </c>
      <c r="C567" s="46">
        <v>21.33</v>
      </c>
      <c r="D567" s="45">
        <v>2.0733333333333377</v>
      </c>
      <c r="E567" s="46">
        <v>2.666666666666667</v>
      </c>
      <c r="F567" s="47">
        <v>0.26333333333333336</v>
      </c>
    </row>
    <row r="568" spans="2:6" x14ac:dyDescent="0.25">
      <c r="B568" s="11" t="s">
        <v>172</v>
      </c>
      <c r="C568" s="46">
        <v>15.335156521739158</v>
      </c>
      <c r="D568" s="45">
        <v>3.1388405797101462</v>
      </c>
      <c r="E568" s="46">
        <v>1.0978260869565217</v>
      </c>
      <c r="F568" s="47">
        <v>0.17333333333333334</v>
      </c>
    </row>
    <row r="569" spans="2:6" x14ac:dyDescent="0.25">
      <c r="B569" s="11" t="s">
        <v>173</v>
      </c>
      <c r="C569" s="46">
        <v>60.933433652173882</v>
      </c>
      <c r="D569" s="45">
        <v>14.95861739130434</v>
      </c>
      <c r="E569" s="46">
        <v>2.4347826086956523</v>
      </c>
      <c r="F569" s="47">
        <v>0.19</v>
      </c>
    </row>
    <row r="570" spans="2:6" x14ac:dyDescent="0.25">
      <c r="B570" s="11" t="s">
        <v>174</v>
      </c>
      <c r="C570" s="48">
        <v>38.446549460490566</v>
      </c>
      <c r="D570" s="45">
        <v>7.7116666666666784</v>
      </c>
      <c r="E570" s="48">
        <v>1.375</v>
      </c>
      <c r="F570" s="48">
        <v>0.90333333333333332</v>
      </c>
    </row>
    <row r="571" spans="2:6" x14ac:dyDescent="0.25">
      <c r="B571" s="11" t="s">
        <v>175</v>
      </c>
      <c r="C571" s="46">
        <v>27.93687971014494</v>
      </c>
      <c r="D571" s="45">
        <v>6.8943478260869533</v>
      </c>
      <c r="E571" s="46">
        <v>1.36231884057971</v>
      </c>
      <c r="F571" s="47" t="s">
        <v>59</v>
      </c>
    </row>
    <row r="572" spans="2:6" x14ac:dyDescent="0.25">
      <c r="B572" s="11" t="s">
        <v>176</v>
      </c>
      <c r="C572" s="48">
        <v>20.546909166666637</v>
      </c>
      <c r="D572" s="45">
        <v>5.1179166666666616</v>
      </c>
      <c r="E572" s="48">
        <v>0.81041666666666679</v>
      </c>
      <c r="F572" s="50" t="s">
        <v>59</v>
      </c>
    </row>
    <row r="573" spans="2:6" x14ac:dyDescent="0.25">
      <c r="B573" s="11" t="s">
        <v>80</v>
      </c>
      <c r="C573" s="48">
        <v>377.42228299999999</v>
      </c>
      <c r="D573" s="45">
        <v>74.555899999999994</v>
      </c>
      <c r="E573" s="48">
        <v>10.524100000000002</v>
      </c>
      <c r="F573" s="48">
        <v>3.3009999999999997</v>
      </c>
    </row>
    <row r="574" spans="2:6" x14ac:dyDescent="0.25">
      <c r="B574" s="11" t="s">
        <v>454</v>
      </c>
      <c r="C574" s="48">
        <v>592.53117499999985</v>
      </c>
      <c r="D574" s="45">
        <v>0</v>
      </c>
      <c r="E574" s="48">
        <v>11.479166666666666</v>
      </c>
      <c r="F574" s="48">
        <v>60.256666666666661</v>
      </c>
    </row>
    <row r="575" spans="2:6" x14ac:dyDescent="0.25">
      <c r="B575" s="11" t="s">
        <v>455</v>
      </c>
      <c r="C575" s="48">
        <v>696.56400666666661</v>
      </c>
      <c r="D575" s="45">
        <v>0</v>
      </c>
      <c r="E575" s="48">
        <v>27.283333333333331</v>
      </c>
      <c r="F575" s="48">
        <v>64.308666666666667</v>
      </c>
    </row>
    <row r="576" spans="2:6" ht="15" customHeight="1" x14ac:dyDescent="0.25">
      <c r="B576" s="11" t="s">
        <v>582</v>
      </c>
      <c r="C576" s="48">
        <v>381.27817396012944</v>
      </c>
      <c r="D576" s="45">
        <v>43.786333333333324</v>
      </c>
      <c r="E576" s="48">
        <v>33.575000000000003</v>
      </c>
      <c r="F576" s="48">
        <v>10.341999999999999</v>
      </c>
    </row>
    <row r="577" spans="2:6" x14ac:dyDescent="0.25">
      <c r="B577" s="11" t="s">
        <v>583</v>
      </c>
      <c r="C577" s="48">
        <v>120.64258534487091</v>
      </c>
      <c r="D577" s="45">
        <v>12.38933333333334</v>
      </c>
      <c r="E577" s="48">
        <v>11.108333333333333</v>
      </c>
      <c r="F577" s="48">
        <v>3.7840000000000003</v>
      </c>
    </row>
    <row r="578" spans="2:6" x14ac:dyDescent="0.25">
      <c r="B578" s="17" t="s">
        <v>265</v>
      </c>
      <c r="C578" s="42">
        <v>262.01519507239266</v>
      </c>
      <c r="D578" s="42">
        <v>26.474583333333332</v>
      </c>
      <c r="E578" s="42">
        <v>2.09375</v>
      </c>
      <c r="F578" s="52">
        <v>19.076666666666668</v>
      </c>
    </row>
    <row r="579" spans="2:6" x14ac:dyDescent="0.25">
      <c r="B579" s="11" t="s">
        <v>332</v>
      </c>
      <c r="C579" s="48">
        <v>87.686483549277</v>
      </c>
      <c r="D579" s="45">
        <v>-4.5000000000007923E-2</v>
      </c>
      <c r="E579" s="48">
        <v>17.958333333333336</v>
      </c>
      <c r="F579" s="49">
        <v>1.22</v>
      </c>
    </row>
    <row r="580" spans="2:6" x14ac:dyDescent="0.25">
      <c r="B580" s="17" t="s">
        <v>551</v>
      </c>
      <c r="C580" s="42">
        <v>27.183798402726602</v>
      </c>
      <c r="D580" s="42">
        <v>4.7377499999999877</v>
      </c>
      <c r="E580" s="42">
        <v>2.0562499999999999</v>
      </c>
      <c r="F580" s="52">
        <v>0.28366666666666668</v>
      </c>
    </row>
    <row r="581" spans="2:6" x14ac:dyDescent="0.25">
      <c r="B581" s="11" t="s">
        <v>266</v>
      </c>
      <c r="C581" s="48">
        <v>33.943290000000005</v>
      </c>
      <c r="D581" s="45">
        <v>8.7868333333333304</v>
      </c>
      <c r="E581" s="48">
        <v>0.51249999999999996</v>
      </c>
      <c r="F581" s="49">
        <v>7.0333333333333345E-2</v>
      </c>
    </row>
    <row r="582" spans="2:6" x14ac:dyDescent="0.25">
      <c r="B582" s="11" t="s">
        <v>267</v>
      </c>
      <c r="C582" s="46">
        <v>52.873100000000065</v>
      </c>
      <c r="D582" s="45">
        <v>13.573333333333345</v>
      </c>
      <c r="E582" s="46">
        <v>0.74637681159420288</v>
      </c>
      <c r="F582" s="47">
        <v>0.20333333333333334</v>
      </c>
    </row>
    <row r="583" spans="2:6" x14ac:dyDescent="0.25">
      <c r="B583" s="11" t="s">
        <v>268</v>
      </c>
      <c r="C583" s="48">
        <v>49.061289999999964</v>
      </c>
      <c r="D583" s="45">
        <v>12.69533333333333</v>
      </c>
      <c r="E583" s="48">
        <v>0.60833333333333328</v>
      </c>
      <c r="F583" s="49">
        <v>0.157</v>
      </c>
    </row>
    <row r="584" spans="2:6" x14ac:dyDescent="0.25">
      <c r="B584" s="17" t="s">
        <v>552</v>
      </c>
      <c r="C584" s="42">
        <v>144.89697968479001</v>
      </c>
      <c r="D584" s="42">
        <v>10.061416666666673</v>
      </c>
      <c r="E584" s="42">
        <v>5.1229166666666668</v>
      </c>
      <c r="F584" s="52">
        <v>9.322000000000001</v>
      </c>
    </row>
    <row r="585" spans="2:6" ht="15" customHeight="1" x14ac:dyDescent="0.25">
      <c r="B585" s="11" t="s">
        <v>177</v>
      </c>
      <c r="C585" s="46">
        <v>24.898357971014487</v>
      </c>
      <c r="D585" s="45">
        <v>5.3471014492753577</v>
      </c>
      <c r="E585" s="46">
        <v>1.786231884057971</v>
      </c>
      <c r="F585" s="47">
        <v>0.17333333333333334</v>
      </c>
    </row>
    <row r="586" spans="2:6" x14ac:dyDescent="0.25">
      <c r="B586" s="17" t="s">
        <v>553</v>
      </c>
      <c r="C586" s="42">
        <v>254.89328572415508</v>
      </c>
      <c r="D586" s="42">
        <v>9.7484997841517149</v>
      </c>
      <c r="E586" s="42">
        <v>5.9978335491816201</v>
      </c>
      <c r="F586" s="52">
        <v>23.226333333333333</v>
      </c>
    </row>
    <row r="587" spans="2:6" x14ac:dyDescent="0.25">
      <c r="B587" s="17" t="s">
        <v>605</v>
      </c>
      <c r="C587" s="42">
        <v>360</v>
      </c>
      <c r="D587" s="42">
        <v>90</v>
      </c>
      <c r="E587" s="42">
        <v>0</v>
      </c>
      <c r="F587" s="52">
        <v>0</v>
      </c>
    </row>
    <row r="588" spans="2:6" x14ac:dyDescent="0.25">
      <c r="B588" s="17" t="s">
        <v>604</v>
      </c>
      <c r="C588" s="61">
        <v>386.66</v>
      </c>
      <c r="D588" s="42">
        <v>6</v>
      </c>
      <c r="E588" s="42">
        <v>80</v>
      </c>
      <c r="F588" s="52">
        <v>4.66</v>
      </c>
    </row>
  </sheetData>
  <sortState ref="B5:F596">
    <sortCondition ref="B5"/>
  </sortState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2</vt:i4>
      </vt:variant>
    </vt:vector>
  </HeadingPairs>
  <TitlesOfParts>
    <vt:vector size="7" baseType="lpstr">
      <vt:lpstr>INTRODUÇÃO</vt:lpstr>
      <vt:lpstr>ALTO CARBO</vt:lpstr>
      <vt:lpstr>MÉDIO CARBO</vt:lpstr>
      <vt:lpstr>BAIXO CARBO</vt:lpstr>
      <vt:lpstr>ALIMENTOS</vt:lpstr>
      <vt:lpstr>ALIMENTOS</vt:lpstr>
      <vt:lpstr>TABELA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2016-08-31T18:07:40Z</dcterms:modified>
</cp:coreProperties>
</file>